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owan\Downloads\"/>
    </mc:Choice>
  </mc:AlternateContent>
  <xr:revisionPtr revIDLastSave="0" documentId="13_ncr:1_{214E939A-BD69-4C11-8C55-2667D4526D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X Form 100-269(a) Rev E" sheetId="3" r:id="rId1"/>
    <sheet name="GEX Form 100-269(b) Rev E" sheetId="4" r:id="rId2"/>
    <sheet name="GEX Form 100-269(c) Rev E" sheetId="5" r:id="rId3"/>
  </sheets>
  <definedNames>
    <definedName name="_xlnm.Print_Area" localSheetId="0">'GEX Form 100-269(a) Rev E'!$B$1:$M$43</definedName>
    <definedName name="_xlnm.Print_Area" localSheetId="1">'GEX Form 100-269(b) Rev E'!$B$1:$M$26</definedName>
    <definedName name="_xlnm.Print_Area" localSheetId="2">'GEX Form 100-269(c) Rev E'!$B$1:$M$43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3" l="1"/>
  <c r="M32" i="3"/>
  <c r="M19" i="3"/>
  <c r="M20" i="3"/>
  <c r="H19" i="3"/>
  <c r="H20" i="3"/>
  <c r="H33" i="3"/>
  <c r="H32" i="3"/>
  <c r="F5" i="3" l="1"/>
  <c r="F6" i="3"/>
  <c r="F7" i="3"/>
  <c r="F8" i="3"/>
  <c r="L22" i="5"/>
  <c r="H22" i="5"/>
  <c r="F15" i="5"/>
  <c r="F14" i="5"/>
  <c r="F13" i="5"/>
  <c r="F12" i="5"/>
  <c r="F8" i="5"/>
  <c r="F7" i="5"/>
  <c r="F6" i="5"/>
  <c r="F5" i="5"/>
  <c r="M26" i="3"/>
  <c r="H26" i="3"/>
  <c r="F15" i="4"/>
  <c r="F14" i="4"/>
  <c r="F13" i="4"/>
  <c r="F12" i="4"/>
  <c r="F8" i="4"/>
  <c r="F7" i="4"/>
  <c r="F6" i="4"/>
  <c r="F5" i="4"/>
  <c r="K22" i="3"/>
  <c r="F22" i="3"/>
  <c r="F12" i="3"/>
  <c r="F15" i="3"/>
  <c r="F14" i="3"/>
  <c r="F13" i="3"/>
  <c r="L27" i="5" l="1"/>
  <c r="L26" i="5"/>
  <c r="H27" i="5"/>
  <c r="H26" i="5"/>
  <c r="I15" i="3" l="1"/>
  <c r="I14" i="3"/>
  <c r="I13" i="3"/>
  <c r="I6" i="3"/>
  <c r="I7" i="3"/>
  <c r="I8" i="3"/>
  <c r="L30" i="5" l="1"/>
  <c r="H30" i="5"/>
  <c r="K15" i="5"/>
  <c r="J15" i="5"/>
  <c r="K14" i="5"/>
  <c r="J14" i="5"/>
  <c r="M14" i="5" s="1"/>
  <c r="K13" i="5"/>
  <c r="J13" i="5"/>
  <c r="K12" i="5"/>
  <c r="J12" i="5"/>
  <c r="K8" i="5"/>
  <c r="J8" i="5"/>
  <c r="K7" i="5"/>
  <c r="J7" i="5"/>
  <c r="K6" i="5"/>
  <c r="J6" i="5"/>
  <c r="K5" i="5"/>
  <c r="J5" i="5"/>
  <c r="M15" i="5" l="1"/>
  <c r="M8" i="5"/>
  <c r="M13" i="5"/>
  <c r="M12" i="5"/>
  <c r="M5" i="5"/>
  <c r="M7" i="5"/>
  <c r="M6" i="5"/>
  <c r="K15" i="4"/>
  <c r="J15" i="4"/>
  <c r="K14" i="4"/>
  <c r="J14" i="4"/>
  <c r="K13" i="4"/>
  <c r="J13" i="4"/>
  <c r="K12" i="4"/>
  <c r="J12" i="4"/>
  <c r="K8" i="4"/>
  <c r="J8" i="4"/>
  <c r="K7" i="4"/>
  <c r="K6" i="4"/>
  <c r="J6" i="4"/>
  <c r="K5" i="4"/>
  <c r="J5" i="4"/>
  <c r="K15" i="3"/>
  <c r="J15" i="3"/>
  <c r="K14" i="3"/>
  <c r="K13" i="3"/>
  <c r="J13" i="3"/>
  <c r="M13" i="3" s="1"/>
  <c r="K12" i="3"/>
  <c r="J12" i="3"/>
  <c r="K8" i="3"/>
  <c r="J8" i="3"/>
  <c r="J7" i="3"/>
  <c r="K6" i="3"/>
  <c r="J6" i="3"/>
  <c r="K5" i="3"/>
  <c r="J5" i="3"/>
  <c r="M6" i="4" l="1"/>
  <c r="M6" i="3"/>
  <c r="M5" i="3"/>
  <c r="M5" i="4"/>
  <c r="M12" i="3"/>
  <c r="M13" i="4"/>
  <c r="M8" i="3"/>
  <c r="M15" i="3"/>
  <c r="M12" i="4"/>
  <c r="M8" i="4"/>
  <c r="M15" i="4"/>
  <c r="M14" i="4"/>
  <c r="J7" i="4"/>
  <c r="M7" i="4" s="1"/>
  <c r="J14" i="3"/>
  <c r="M14" i="3" s="1"/>
  <c r="K7" i="3"/>
  <c r="M7" i="3" s="1"/>
  <c r="K29" i="3"/>
  <c r="F29" i="3"/>
  <c r="K27" i="3" l="1"/>
  <c r="K26" i="3"/>
  <c r="F27" i="3"/>
  <c r="F26" i="3"/>
  <c r="F30" i="3" l="1"/>
  <c r="K30" i="3"/>
  <c r="M22" i="3" l="1"/>
  <c r="M31" i="3" l="1"/>
  <c r="M30" i="3"/>
  <c r="M29" i="3"/>
  <c r="M28" i="3"/>
  <c r="M27" i="3"/>
  <c r="M25" i="3"/>
  <c r="M24" i="3"/>
  <c r="M23" i="3"/>
  <c r="M21" i="3"/>
  <c r="H31" i="3" l="1"/>
  <c r="H30" i="3"/>
  <c r="H29" i="3"/>
  <c r="H28" i="3"/>
  <c r="H27" i="3"/>
  <c r="H25" i="3"/>
  <c r="H24" i="3"/>
  <c r="H23" i="3"/>
  <c r="H22" i="3"/>
  <c r="H21" i="3"/>
</calcChain>
</file>

<file path=xl/sharedStrings.xml><?xml version="1.0" encoding="utf-8"?>
<sst xmlns="http://schemas.openxmlformats.org/spreadsheetml/2006/main" count="143" uniqueCount="46">
  <si>
    <t>Test Method:</t>
  </si>
  <si>
    <t>100-270</t>
  </si>
  <si>
    <t>Instrument S/N:</t>
  </si>
  <si>
    <r>
      <t xml:space="preserve">Photometric Performance at </t>
    </r>
    <r>
      <rPr>
        <b/>
        <sz val="12"/>
        <color rgb="FFFF0000"/>
        <rFont val="Garamond"/>
        <family val="1"/>
      </rPr>
      <t>465nm</t>
    </r>
    <r>
      <rPr>
        <b/>
        <sz val="12"/>
        <rFont val="Garamond"/>
        <family val="1"/>
      </rPr>
      <t xml:space="preserve"> (values are in </t>
    </r>
    <r>
      <rPr>
        <b/>
        <u/>
        <sz val="12"/>
        <rFont val="Garamond"/>
        <family val="1"/>
      </rPr>
      <t>absorbance</t>
    </r>
    <r>
      <rPr>
        <b/>
        <sz val="12"/>
        <rFont val="Garamond"/>
        <family val="1"/>
      </rPr>
      <t xml:space="preserve"> units)</t>
    </r>
  </si>
  <si>
    <t>Instrument Model:</t>
  </si>
  <si>
    <t>GENESYS 30</t>
  </si>
  <si>
    <t>Standard ID (Filter ID)</t>
  </si>
  <si>
    <t>Certified Value (from cert.)</t>
  </si>
  <si>
    <t>Uncertainty (from cert.)</t>
  </si>
  <si>
    <t>G30 Spec (instrument spec)</t>
  </si>
  <si>
    <t>Lower Limit (calculated)</t>
  </si>
  <si>
    <t>Upper Limit (calculated)</t>
  </si>
  <si>
    <t>Value As Found</t>
  </si>
  <si>
    <t>Pass/Fail</t>
  </si>
  <si>
    <t>Date:</t>
  </si>
  <si>
    <t>Relative Humidty (%):</t>
  </si>
  <si>
    <t>Temperature (°C):</t>
  </si>
  <si>
    <t>Calibration Standards Set ID#:</t>
  </si>
  <si>
    <t>Calibration Certificate #:</t>
  </si>
  <si>
    <t>Notes:</t>
  </si>
  <si>
    <r>
      <t xml:space="preserve">Photometric Performance at </t>
    </r>
    <r>
      <rPr>
        <b/>
        <sz val="12"/>
        <color rgb="FFFF0000"/>
        <rFont val="Garamond"/>
        <family val="1"/>
      </rPr>
      <t>590nm</t>
    </r>
    <r>
      <rPr>
        <b/>
        <sz val="12"/>
        <rFont val="Garamond"/>
        <family val="1"/>
      </rPr>
      <t xml:space="preserve"> (values are in </t>
    </r>
    <r>
      <rPr>
        <b/>
        <u/>
        <sz val="12"/>
        <rFont val="Garamond"/>
        <family val="1"/>
      </rPr>
      <t>absorbance</t>
    </r>
    <r>
      <rPr>
        <b/>
        <sz val="12"/>
        <rFont val="Garamond"/>
        <family val="1"/>
      </rPr>
      <t xml:space="preserve"> units)</t>
    </r>
  </si>
  <si>
    <t>Wavelength Accuracy Test at 525nm (nominal)</t>
  </si>
  <si>
    <t>Wavelength Accuracy Test at 782nm (nominal)</t>
  </si>
  <si>
    <t>Measured Data (A)</t>
  </si>
  <si>
    <t>(nm)</t>
  </si>
  <si>
    <t>Standard ID:</t>
  </si>
  <si>
    <t>Certified Value (nm):</t>
  </si>
  <si>
    <t>Uncertainty (nm):</t>
  </si>
  <si>
    <t>G30 Spec (nm)</t>
  </si>
  <si>
    <t>Lower Limit (nm):</t>
  </si>
  <si>
    <t>Upper Limit (nm):</t>
  </si>
  <si>
    <t>Peak As Found (nm):</t>
  </si>
  <si>
    <t>Pass/Fail:</t>
  </si>
  <si>
    <t>Performed By:</t>
  </si>
  <si>
    <t>ENTER NAME: Q.A. Technician</t>
  </si>
  <si>
    <t>Reviewed By:</t>
  </si>
  <si>
    <t>ENTER NAME: Q.A. Manager</t>
  </si>
  <si>
    <t xml:space="preserve"> 100-271 Evolution P.V. Method 1: Optical Standards and Hg Lamp</t>
  </si>
  <si>
    <r>
      <t xml:space="preserve">Photometric Performance at </t>
    </r>
    <r>
      <rPr>
        <b/>
        <sz val="11"/>
        <color rgb="FFFF0000"/>
        <rFont val="Garamond"/>
        <family val="1"/>
      </rPr>
      <t>465nm</t>
    </r>
    <r>
      <rPr>
        <b/>
        <sz val="11"/>
        <rFont val="Garamond"/>
        <family val="1"/>
      </rPr>
      <t xml:space="preserve"> (values are in </t>
    </r>
    <r>
      <rPr>
        <b/>
        <u/>
        <sz val="11"/>
        <rFont val="Garamond"/>
        <family val="1"/>
      </rPr>
      <t>absorbance</t>
    </r>
    <r>
      <rPr>
        <b/>
        <sz val="11"/>
        <rFont val="Garamond"/>
        <family val="1"/>
      </rPr>
      <t xml:space="preserve"> units)</t>
    </r>
  </si>
  <si>
    <t>Evo Spec (instrument spec)</t>
  </si>
  <si>
    <r>
      <t xml:space="preserve">Photometric Performance at </t>
    </r>
    <r>
      <rPr>
        <b/>
        <sz val="11"/>
        <color rgb="FFFF0000"/>
        <rFont val="Garamond"/>
        <family val="1"/>
      </rPr>
      <t>590nm</t>
    </r>
    <r>
      <rPr>
        <b/>
        <sz val="11"/>
        <rFont val="Garamond"/>
        <family val="1"/>
      </rPr>
      <t xml:space="preserve"> (values are in </t>
    </r>
    <r>
      <rPr>
        <b/>
        <u/>
        <sz val="11"/>
        <rFont val="Garamond"/>
        <family val="1"/>
      </rPr>
      <t>absorbance</t>
    </r>
    <r>
      <rPr>
        <b/>
        <sz val="11"/>
        <rFont val="Garamond"/>
        <family val="1"/>
      </rPr>
      <t xml:space="preserve"> units)</t>
    </r>
  </si>
  <si>
    <t>ENTER NAME - Q.A. Technician</t>
  </si>
  <si>
    <t>ENTER NAME - Q.A. Manager</t>
  </si>
  <si>
    <t xml:space="preserve"> 100-271 Evolution P.V. Method 2 Optical Standards</t>
  </si>
  <si>
    <t>Evo220 Spec (nm)</t>
  </si>
  <si>
    <t>Valley As Found (nm):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</si>
</sst>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409]mmmm\ d\,\ yyyy;@"/>
    <numFmt numFmtId="166" formatCode="0.000"/>
    <numFmt numFmtId="167" formatCode="0.0000"/>
    <numFmt numFmtId="168" formatCode="[$-409]d\-mmm\-yyyy;@"/>
  </numFmts>
  <fonts count="18" x14ac:knownFonts="1">
    <font>
      <sz val="10"/>
      <name val="Arial"/>
    </font>
    <font>
      <sz val="10"/>
      <name val="Garamond"/>
      <family val="1"/>
    </font>
    <font>
      <sz val="11"/>
      <name val="Garamond"/>
      <family val="1"/>
    </font>
    <font>
      <sz val="10"/>
      <name val="Arial"/>
      <family val="2"/>
    </font>
    <font>
      <b/>
      <sz val="11"/>
      <name val="Garamond"/>
      <family val="1"/>
    </font>
    <font>
      <b/>
      <sz val="10"/>
      <name val="Garamond"/>
      <family val="1"/>
    </font>
    <font>
      <sz val="10"/>
      <color rgb="FFC00000"/>
      <name val="Arial"/>
      <family val="2"/>
    </font>
    <font>
      <sz val="11"/>
      <color rgb="FFC00000"/>
      <name val="Garamond"/>
      <family val="1"/>
    </font>
    <font>
      <b/>
      <sz val="10"/>
      <name val="Arial"/>
      <family val="2"/>
    </font>
    <font>
      <sz val="11"/>
      <color theme="1"/>
      <name val="Garamond"/>
      <family val="1"/>
    </font>
    <font>
      <sz val="11"/>
      <color theme="0"/>
      <name val="Garamond"/>
      <family val="1"/>
    </font>
    <font>
      <b/>
      <u/>
      <sz val="11"/>
      <name val="Garamond"/>
      <family val="1"/>
    </font>
    <font>
      <b/>
      <sz val="11"/>
      <color rgb="FFC00000"/>
      <name val="Garamond"/>
      <family val="1"/>
    </font>
    <font>
      <b/>
      <sz val="12"/>
      <name val="Garamond"/>
      <family val="1"/>
    </font>
    <font>
      <b/>
      <u/>
      <sz val="12"/>
      <name val="Garamond"/>
      <family val="1"/>
    </font>
    <font>
      <b/>
      <sz val="11"/>
      <color theme="5" tint="-0.249977111117893"/>
      <name val="Garamond"/>
      <family val="1"/>
    </font>
    <font>
      <b/>
      <sz val="12"/>
      <color rgb="FFFF0000"/>
      <name val="Garamond"/>
      <family val="1"/>
    </font>
    <font>
      <b/>
      <sz val="11"/>
      <color rgb="FFFF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7" fontId="2" fillId="2" borderId="10" xfId="0" applyNumberFormat="1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" fillId="2" borderId="18" xfId="0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1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8" fillId="0" borderId="21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167" fontId="9" fillId="2" borderId="10" xfId="0" applyNumberFormat="1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167" fontId="7" fillId="0" borderId="23" xfId="0" applyNumberFormat="1" applyFont="1" applyBorder="1" applyAlignment="1">
      <alignment horizontal="center" vertical="center"/>
    </xf>
    <xf numFmtId="167" fontId="9" fillId="0" borderId="23" xfId="0" applyNumberFormat="1" applyFont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left" vertical="center"/>
    </xf>
    <xf numFmtId="1" fontId="6" fillId="2" borderId="20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 applyProtection="1">
      <alignment horizontal="left"/>
      <protection locked="0"/>
    </xf>
    <xf numFmtId="49" fontId="3" fillId="4" borderId="3" xfId="0" applyNumberFormat="1" applyFont="1" applyFill="1" applyBorder="1" applyAlignment="1" applyProtection="1">
      <alignment horizontal="left"/>
      <protection locked="0"/>
    </xf>
    <xf numFmtId="165" fontId="3" fillId="4" borderId="3" xfId="0" applyNumberFormat="1" applyFont="1" applyFill="1" applyBorder="1" applyAlignment="1" applyProtection="1">
      <alignment horizontal="left"/>
      <protection locked="0"/>
    </xf>
    <xf numFmtId="164" fontId="3" fillId="4" borderId="3" xfId="0" applyNumberFormat="1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64" fontId="7" fillId="2" borderId="20" xfId="0" applyNumberFormat="1" applyFont="1" applyFill="1" applyBorder="1" applyAlignment="1">
      <alignment horizontal="center" vertical="center"/>
    </xf>
    <xf numFmtId="167" fontId="7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10" xfId="0" applyNumberFormat="1" applyFont="1" applyBorder="1" applyAlignment="1" applyProtection="1">
      <alignment horizontal="center"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7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166" fontId="3" fillId="0" borderId="23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67" fontId="9" fillId="5" borderId="10" xfId="0" applyNumberFormat="1" applyFont="1" applyFill="1" applyBorder="1" applyAlignment="1">
      <alignment horizontal="center" vertical="center"/>
    </xf>
    <xf numFmtId="167" fontId="2" fillId="5" borderId="10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67" fontId="9" fillId="5" borderId="3" xfId="0" applyNumberFormat="1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center" vertical="center"/>
    </xf>
    <xf numFmtId="167" fontId="2" fillId="5" borderId="1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167" fontId="9" fillId="5" borderId="2" xfId="0" applyNumberFormat="1" applyFont="1" applyFill="1" applyBorder="1" applyAlignment="1">
      <alignment horizontal="center" vertical="center"/>
    </xf>
    <xf numFmtId="167" fontId="2" fillId="5" borderId="2" xfId="0" applyNumberFormat="1" applyFont="1" applyFill="1" applyBorder="1" applyAlignment="1">
      <alignment horizontal="center" vertical="center"/>
    </xf>
    <xf numFmtId="167" fontId="15" fillId="5" borderId="10" xfId="0" applyNumberFormat="1" applyFont="1" applyFill="1" applyBorder="1" applyAlignment="1" applyProtection="1">
      <alignment horizontal="center" vertical="center"/>
      <protection locked="0"/>
    </xf>
    <xf numFmtId="167" fontId="15" fillId="5" borderId="3" xfId="0" applyNumberFormat="1" applyFont="1" applyFill="1" applyBorder="1" applyAlignment="1" applyProtection="1">
      <alignment horizontal="center" vertical="center"/>
      <protection locked="0"/>
    </xf>
    <xf numFmtId="167" fontId="15" fillId="5" borderId="7" xfId="0" applyNumberFormat="1" applyFont="1" applyFill="1" applyBorder="1" applyAlignment="1" applyProtection="1">
      <alignment horizontal="center" vertical="center"/>
      <protection locked="0"/>
    </xf>
    <xf numFmtId="167" fontId="15" fillId="2" borderId="10" xfId="0" applyNumberFormat="1" applyFont="1" applyFill="1" applyBorder="1" applyAlignment="1" applyProtection="1">
      <alignment horizontal="center" vertical="center"/>
      <protection locked="0"/>
    </xf>
    <xf numFmtId="167" fontId="15" fillId="2" borderId="3" xfId="0" applyNumberFormat="1" applyFont="1" applyFill="1" applyBorder="1" applyAlignment="1" applyProtection="1">
      <alignment horizontal="center" vertical="center"/>
      <protection locked="0"/>
    </xf>
    <xf numFmtId="167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168" fontId="3" fillId="4" borderId="3" xfId="0" applyNumberFormat="1" applyFont="1" applyFill="1" applyBorder="1" applyAlignment="1" applyProtection="1">
      <alignment horizontal="left"/>
      <protection locked="0"/>
    </xf>
    <xf numFmtId="167" fontId="8" fillId="0" borderId="10" xfId="0" applyNumberFormat="1" applyFont="1" applyBorder="1" applyAlignment="1" applyProtection="1">
      <alignment horizontal="center" vertical="center"/>
      <protection locked="0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167" fontId="8" fillId="0" borderId="7" xfId="0" applyNumberFormat="1" applyFont="1" applyBorder="1" applyAlignment="1" applyProtection="1">
      <alignment horizontal="center" vertical="center"/>
      <protection locked="0"/>
    </xf>
    <xf numFmtId="167" fontId="12" fillId="5" borderId="10" xfId="0" applyNumberFormat="1" applyFont="1" applyFill="1" applyBorder="1" applyAlignment="1" applyProtection="1">
      <alignment horizontal="center" vertical="center"/>
      <protection locked="0"/>
    </xf>
    <xf numFmtId="167" fontId="9" fillId="5" borderId="10" xfId="0" applyNumberFormat="1" applyFont="1" applyFill="1" applyBorder="1" applyAlignment="1" applyProtection="1">
      <alignment horizontal="center" vertical="center"/>
      <protection locked="0"/>
    </xf>
    <xf numFmtId="167" fontId="12" fillId="5" borderId="3" xfId="0" applyNumberFormat="1" applyFont="1" applyFill="1" applyBorder="1" applyAlignment="1" applyProtection="1">
      <alignment horizontal="center" vertical="center"/>
      <protection locked="0"/>
    </xf>
    <xf numFmtId="167" fontId="9" fillId="5" borderId="3" xfId="0" applyNumberFormat="1" applyFont="1" applyFill="1" applyBorder="1" applyAlignment="1" applyProtection="1">
      <alignment horizontal="center" vertical="center"/>
      <protection locked="0"/>
    </xf>
    <xf numFmtId="167" fontId="12" fillId="5" borderId="7" xfId="0" applyNumberFormat="1" applyFont="1" applyFill="1" applyBorder="1" applyAlignment="1" applyProtection="1">
      <alignment horizontal="center" vertical="center"/>
      <protection locked="0"/>
    </xf>
    <xf numFmtId="167" fontId="9" fillId="5" borderId="2" xfId="0" applyNumberFormat="1" applyFont="1" applyFill="1" applyBorder="1" applyAlignment="1" applyProtection="1">
      <alignment horizontal="center" vertical="center"/>
      <protection locked="0"/>
    </xf>
    <xf numFmtId="167" fontId="12" fillId="2" borderId="10" xfId="0" applyNumberFormat="1" applyFont="1" applyFill="1" applyBorder="1" applyAlignment="1" applyProtection="1">
      <alignment horizontal="center" vertical="center"/>
      <protection locked="0"/>
    </xf>
    <xf numFmtId="167" fontId="9" fillId="2" borderId="10" xfId="0" applyNumberFormat="1" applyFont="1" applyFill="1" applyBorder="1" applyAlignment="1" applyProtection="1">
      <alignment horizontal="center" vertical="center"/>
      <protection locked="0"/>
    </xf>
    <xf numFmtId="167" fontId="12" fillId="2" borderId="3" xfId="0" applyNumberFormat="1" applyFont="1" applyFill="1" applyBorder="1" applyAlignment="1" applyProtection="1">
      <alignment horizontal="center" vertical="center"/>
      <protection locked="0"/>
    </xf>
    <xf numFmtId="167" fontId="9" fillId="2" borderId="3" xfId="0" applyNumberFormat="1" applyFont="1" applyFill="1" applyBorder="1" applyAlignment="1" applyProtection="1">
      <alignment horizontal="center" vertical="center"/>
      <protection locked="0"/>
    </xf>
    <xf numFmtId="167" fontId="12" fillId="2" borderId="6" xfId="0" applyNumberFormat="1" applyFont="1" applyFill="1" applyBorder="1" applyAlignment="1" applyProtection="1">
      <alignment horizontal="center" vertical="center"/>
      <protection locked="0"/>
    </xf>
    <xf numFmtId="167" fontId="12" fillId="2" borderId="2" xfId="0" applyNumberFormat="1" applyFont="1" applyFill="1" applyBorder="1" applyAlignment="1" applyProtection="1">
      <alignment horizontal="center" vertical="center"/>
      <protection locked="0"/>
    </xf>
    <xf numFmtId="167" fontId="9" fillId="2" borderId="2" xfId="0" applyNumberFormat="1" applyFont="1" applyFill="1" applyBorder="1" applyAlignment="1" applyProtection="1">
      <alignment horizontal="center" vertical="center"/>
      <protection locked="0"/>
    </xf>
    <xf numFmtId="167" fontId="2" fillId="5" borderId="10" xfId="0" applyNumberFormat="1" applyFont="1" applyFill="1" applyBorder="1" applyAlignment="1" applyProtection="1">
      <alignment horizontal="center" vertical="center"/>
      <protection locked="0"/>
    </xf>
    <xf numFmtId="167" fontId="2" fillId="5" borderId="23" xfId="0" applyNumberFormat="1" applyFont="1" applyFill="1" applyBorder="1" applyAlignment="1" applyProtection="1">
      <alignment horizontal="center" vertical="center"/>
      <protection locked="0"/>
    </xf>
    <xf numFmtId="167" fontId="2" fillId="5" borderId="3" xfId="0" applyNumberFormat="1" applyFont="1" applyFill="1" applyBorder="1" applyAlignment="1" applyProtection="1">
      <alignment horizontal="center" vertical="center"/>
      <protection locked="0"/>
    </xf>
    <xf numFmtId="167" fontId="2" fillId="5" borderId="7" xfId="0" applyNumberFormat="1" applyFont="1" applyFill="1" applyBorder="1" applyAlignment="1" applyProtection="1">
      <alignment horizontal="center" vertical="center"/>
      <protection locked="0"/>
    </xf>
    <xf numFmtId="167" fontId="2" fillId="5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10" xfId="0" applyNumberFormat="1" applyFont="1" applyFill="1" applyBorder="1" applyAlignment="1" applyProtection="1">
      <alignment horizontal="center" vertical="center"/>
      <protection locked="0"/>
    </xf>
    <xf numFmtId="167" fontId="2" fillId="2" borderId="3" xfId="0" applyNumberFormat="1" applyFont="1" applyFill="1" applyBorder="1" applyAlignment="1" applyProtection="1">
      <alignment horizontal="center" vertical="center"/>
      <protection locked="0"/>
    </xf>
    <xf numFmtId="167" fontId="2" fillId="2" borderId="6" xfId="0" applyNumberFormat="1" applyFont="1" applyFill="1" applyBorder="1" applyAlignment="1" applyProtection="1">
      <alignment horizontal="center" vertical="center"/>
      <protection locked="0"/>
    </xf>
    <xf numFmtId="167" fontId="2" fillId="2" borderId="2" xfId="0" applyNumberFormat="1" applyFont="1" applyFill="1" applyBorder="1" applyAlignment="1" applyProtection="1">
      <alignment horizontal="center" vertical="center"/>
      <protection locked="0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25" xfId="0" applyBorder="1" applyAlignment="1" applyProtection="1">
      <alignment horizontal="left" vertical="top" wrapText="1"/>
      <protection locked="0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1E6C31"/>
      <color rgb="FFFFA7A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tabSelected="1" zoomScaleNormal="100" workbookViewId="0">
      <selection activeCell="Q17" sqref="Q17"/>
    </sheetView>
  </sheetViews>
  <sheetFormatPr defaultColWidth="9.109375" defaultRowHeight="13.2" x14ac:dyDescent="0.25"/>
  <cols>
    <col min="1" max="1" width="0.88671875" style="1" customWidth="1"/>
    <col min="2" max="2" width="12.33203125" style="1" customWidth="1"/>
    <col min="3" max="4" width="14.6640625" style="1" customWidth="1"/>
    <col min="5" max="5" width="5.44140625" style="1" customWidth="1"/>
    <col min="6" max="6" width="14.6640625" style="1" customWidth="1"/>
    <col min="7" max="7" width="14.5546875" style="1" customWidth="1"/>
    <col min="8" max="8" width="14.6640625" style="1" customWidth="1"/>
    <col min="9" max="9" width="17" style="1" customWidth="1"/>
    <col min="10" max="10" width="14.6640625" style="2" customWidth="1"/>
    <col min="11" max="13" width="14.6640625" style="1" customWidth="1"/>
    <col min="14" max="14" width="4.88671875" style="1" customWidth="1"/>
    <col min="15" max="15" width="18" style="1" customWidth="1"/>
    <col min="16" max="16384" width="9.109375" style="1"/>
  </cols>
  <sheetData>
    <row r="1" spans="2:16" ht="14.25" customHeight="1" thickBot="1" x14ac:dyDescent="0.3">
      <c r="C1" s="44" t="s">
        <v>0</v>
      </c>
      <c r="D1" s="76" t="s">
        <v>1</v>
      </c>
      <c r="J1" s="1"/>
      <c r="K1" s="2"/>
      <c r="O1" s="7"/>
      <c r="P1" s="7"/>
    </row>
    <row r="2" spans="2:16" ht="14.25" customHeight="1" x14ac:dyDescent="0.25">
      <c r="C2" s="44" t="s">
        <v>2</v>
      </c>
      <c r="D2" s="55"/>
      <c r="E2" s="12"/>
      <c r="F2" s="129" t="s">
        <v>3</v>
      </c>
      <c r="G2" s="130"/>
      <c r="H2" s="130"/>
      <c r="I2" s="130"/>
      <c r="J2" s="130"/>
      <c r="K2" s="130"/>
      <c r="L2" s="130"/>
      <c r="M2" s="131"/>
      <c r="O2" s="7"/>
      <c r="P2" s="7"/>
    </row>
    <row r="3" spans="2:16" ht="15" customHeight="1" x14ac:dyDescent="0.25">
      <c r="C3" s="44" t="s">
        <v>4</v>
      </c>
      <c r="D3" s="77" t="s">
        <v>5</v>
      </c>
      <c r="E3" s="26"/>
      <c r="F3" s="148" t="s">
        <v>6</v>
      </c>
      <c r="G3" s="150" t="s">
        <v>7</v>
      </c>
      <c r="H3" s="150" t="s">
        <v>8</v>
      </c>
      <c r="I3" s="150" t="s">
        <v>9</v>
      </c>
      <c r="J3" s="150" t="s">
        <v>10</v>
      </c>
      <c r="K3" s="150" t="s">
        <v>11</v>
      </c>
      <c r="L3" s="152" t="s">
        <v>12</v>
      </c>
      <c r="M3" s="155" t="s">
        <v>13</v>
      </c>
      <c r="N3" s="6"/>
      <c r="P3" s="6"/>
    </row>
    <row r="4" spans="2:16" ht="14.25" customHeight="1" thickBot="1" x14ac:dyDescent="0.3">
      <c r="C4" s="44" t="s">
        <v>14</v>
      </c>
      <c r="D4" s="57"/>
      <c r="E4" s="26"/>
      <c r="F4" s="149"/>
      <c r="G4" s="151"/>
      <c r="H4" s="151"/>
      <c r="I4" s="151"/>
      <c r="J4" s="151"/>
      <c r="K4" s="151"/>
      <c r="L4" s="153"/>
      <c r="M4" s="156"/>
      <c r="N4" s="23">
        <v>22</v>
      </c>
      <c r="P4" s="10"/>
    </row>
    <row r="5" spans="2:16" ht="14.25" customHeight="1" x14ac:dyDescent="0.25">
      <c r="C5" s="44" t="s">
        <v>15</v>
      </c>
      <c r="D5" s="58"/>
      <c r="E5" s="27"/>
      <c r="F5" s="83" t="str">
        <f>$D$7&amp; "-1"</f>
        <v>-1</v>
      </c>
      <c r="G5" s="93"/>
      <c r="H5" s="93"/>
      <c r="I5" s="84">
        <v>2E-3</v>
      </c>
      <c r="J5" s="85">
        <f>G5-(H5+I5)</f>
        <v>-2E-3</v>
      </c>
      <c r="K5" s="85">
        <f>G5+(H5+I5)</f>
        <v>2E-3</v>
      </c>
      <c r="L5" s="65"/>
      <c r="M5" s="28" t="str">
        <f>IF(AND(L5&gt;=J5,L5&lt;=K5),"PASS","FAIL")</f>
        <v>PASS</v>
      </c>
      <c r="N5" s="29"/>
      <c r="P5" s="29"/>
    </row>
    <row r="6" spans="2:16" ht="14.25" customHeight="1" x14ac:dyDescent="0.25">
      <c r="C6" s="44" t="s">
        <v>16</v>
      </c>
      <c r="D6" s="56"/>
      <c r="E6" s="30"/>
      <c r="F6" s="86" t="str">
        <f>$D$7&amp; "-2"</f>
        <v>-2</v>
      </c>
      <c r="G6" s="94"/>
      <c r="H6" s="94"/>
      <c r="I6" s="87">
        <f>ROUND((G6*0.005),4)</f>
        <v>0</v>
      </c>
      <c r="J6" s="88">
        <f t="shared" ref="J6:J8" si="0">G6-(H6+I6)</f>
        <v>0</v>
      </c>
      <c r="K6" s="89">
        <f t="shared" ref="K6:K8" si="1">G6+(H6+I6)</f>
        <v>0</v>
      </c>
      <c r="L6" s="66"/>
      <c r="M6" s="31" t="str">
        <f t="shared" ref="M6:M8" si="2">IF(AND(L6&gt;=J6,L6&lt;=K6),"PASS","FAIL")</f>
        <v>PASS</v>
      </c>
      <c r="N6" s="29"/>
      <c r="P6" s="29"/>
    </row>
    <row r="7" spans="2:16" ht="14.25" customHeight="1" x14ac:dyDescent="0.25">
      <c r="C7" s="44" t="s">
        <v>17</v>
      </c>
      <c r="D7" s="56"/>
      <c r="E7" s="26"/>
      <c r="F7" s="86" t="str">
        <f>$D$7&amp; "-3"</f>
        <v>-3</v>
      </c>
      <c r="G7" s="94"/>
      <c r="H7" s="94"/>
      <c r="I7" s="87">
        <f>ROUND((G7*0.005),4)</f>
        <v>0</v>
      </c>
      <c r="J7" s="88">
        <f t="shared" si="0"/>
        <v>0</v>
      </c>
      <c r="K7" s="88">
        <f t="shared" si="1"/>
        <v>0</v>
      </c>
      <c r="L7" s="67"/>
      <c r="M7" s="31" t="str">
        <f t="shared" si="2"/>
        <v>PASS</v>
      </c>
      <c r="N7" s="29"/>
      <c r="P7" s="29"/>
    </row>
    <row r="8" spans="2:16" ht="15.75" customHeight="1" thickBot="1" x14ac:dyDescent="0.3">
      <c r="C8" s="44" t="s">
        <v>18</v>
      </c>
      <c r="D8" s="56"/>
      <c r="E8" s="26"/>
      <c r="F8" s="90" t="str">
        <f>$D$7&amp; "-4"</f>
        <v>-4</v>
      </c>
      <c r="G8" s="95"/>
      <c r="H8" s="95"/>
      <c r="I8" s="91">
        <f>ROUND((G8*0.005),4)</f>
        <v>0</v>
      </c>
      <c r="J8" s="92">
        <f t="shared" si="0"/>
        <v>0</v>
      </c>
      <c r="K8" s="92">
        <f t="shared" si="1"/>
        <v>0</v>
      </c>
      <c r="L8" s="68"/>
      <c r="M8" s="33" t="str">
        <f t="shared" si="2"/>
        <v>PASS</v>
      </c>
      <c r="N8" s="29"/>
      <c r="P8" s="29"/>
    </row>
    <row r="9" spans="2:16" ht="15.75" customHeight="1" x14ac:dyDescent="0.25">
      <c r="B9" s="32" t="s">
        <v>19</v>
      </c>
      <c r="C9" s="13"/>
      <c r="D9" s="13"/>
      <c r="F9" s="132" t="s">
        <v>20</v>
      </c>
      <c r="G9" s="133"/>
      <c r="H9" s="133"/>
      <c r="I9" s="133"/>
      <c r="J9" s="133"/>
      <c r="K9" s="133"/>
      <c r="L9" s="133"/>
      <c r="M9" s="134"/>
      <c r="N9" s="6"/>
      <c r="P9" s="6"/>
    </row>
    <row r="10" spans="2:16" ht="15.75" customHeight="1" x14ac:dyDescent="0.25">
      <c r="B10" s="136"/>
      <c r="C10" s="137"/>
      <c r="D10" s="138"/>
      <c r="F10" s="157" t="s">
        <v>6</v>
      </c>
      <c r="G10" s="159" t="s">
        <v>7</v>
      </c>
      <c r="H10" s="159" t="s">
        <v>8</v>
      </c>
      <c r="I10" s="159" t="s">
        <v>9</v>
      </c>
      <c r="J10" s="159" t="s">
        <v>10</v>
      </c>
      <c r="K10" s="159" t="s">
        <v>11</v>
      </c>
      <c r="L10" s="161" t="s">
        <v>12</v>
      </c>
      <c r="M10" s="163" t="s">
        <v>13</v>
      </c>
      <c r="N10" s="10"/>
      <c r="P10" s="10"/>
    </row>
    <row r="11" spans="2:16" ht="13.5" customHeight="1" thickBot="1" x14ac:dyDescent="0.3">
      <c r="B11" s="139"/>
      <c r="C11" s="140"/>
      <c r="D11" s="141"/>
      <c r="F11" s="158"/>
      <c r="G11" s="160"/>
      <c r="H11" s="160"/>
      <c r="I11" s="160"/>
      <c r="J11" s="160"/>
      <c r="K11" s="160"/>
      <c r="L11" s="162"/>
      <c r="M11" s="164"/>
      <c r="N11" s="29"/>
      <c r="P11" s="29"/>
    </row>
    <row r="12" spans="2:16" ht="15.75" customHeight="1" x14ac:dyDescent="0.25">
      <c r="B12" s="139"/>
      <c r="C12" s="140"/>
      <c r="D12" s="141"/>
      <c r="F12" s="71" t="str">
        <f>$D$7&amp; "-1"</f>
        <v>-1</v>
      </c>
      <c r="G12" s="96"/>
      <c r="H12" s="96"/>
      <c r="I12" s="36">
        <v>2E-3</v>
      </c>
      <c r="J12" s="8">
        <f>G12-(H12+I12)</f>
        <v>-2E-3</v>
      </c>
      <c r="K12" s="8">
        <f>G12+(H12+I12)</f>
        <v>2E-3</v>
      </c>
      <c r="L12" s="65"/>
      <c r="M12" s="28" t="str">
        <f>IF(AND(L12&gt;=J12,L12&lt;=K12),"PASS","FAIL")</f>
        <v>PASS</v>
      </c>
      <c r="N12" s="29"/>
      <c r="P12" s="29"/>
    </row>
    <row r="13" spans="2:16" ht="15.75" customHeight="1" x14ac:dyDescent="0.25">
      <c r="B13" s="142"/>
      <c r="C13" s="143"/>
      <c r="D13" s="144"/>
      <c r="F13" s="72" t="str">
        <f>$D$7&amp; "-2"</f>
        <v>-2</v>
      </c>
      <c r="G13" s="97"/>
      <c r="H13" s="97"/>
      <c r="I13" s="37">
        <f>ROUND((G13*0.005),4)</f>
        <v>0</v>
      </c>
      <c r="J13" s="9">
        <f t="shared" ref="J13:J15" si="3">G13-(H13+I13)</f>
        <v>0</v>
      </c>
      <c r="K13" s="9">
        <f t="shared" ref="K13:K15" si="4">G13+(H13+I13)</f>
        <v>0</v>
      </c>
      <c r="L13" s="66"/>
      <c r="M13" s="31" t="str">
        <f t="shared" ref="M13:M15" si="5">IF(AND(L13&gt;=J13,L13&lt;=K13),"PASS","FAIL")</f>
        <v>PASS</v>
      </c>
      <c r="N13" s="29"/>
      <c r="P13" s="29"/>
    </row>
    <row r="14" spans="2:16" ht="15.75" customHeight="1" x14ac:dyDescent="0.25">
      <c r="D14" s="78"/>
      <c r="F14" s="72" t="str">
        <f>$D$7&amp; "-3"</f>
        <v>-3</v>
      </c>
      <c r="G14" s="97"/>
      <c r="H14" s="97"/>
      <c r="I14" s="37">
        <f>ROUND((G14*0.005),4)</f>
        <v>0</v>
      </c>
      <c r="J14" s="9">
        <f t="shared" si="3"/>
        <v>0</v>
      </c>
      <c r="K14" s="9">
        <f t="shared" si="4"/>
        <v>0</v>
      </c>
      <c r="L14" s="66"/>
      <c r="M14" s="31" t="str">
        <f t="shared" si="5"/>
        <v>PASS</v>
      </c>
      <c r="N14" s="29"/>
      <c r="P14" s="29"/>
    </row>
    <row r="15" spans="2:16" ht="15.75" customHeight="1" thickBot="1" x14ac:dyDescent="0.3">
      <c r="D15" s="78"/>
      <c r="F15" s="74" t="str">
        <f>$D$7&amp; "-4"</f>
        <v>-4</v>
      </c>
      <c r="G15" s="98"/>
      <c r="H15" s="98"/>
      <c r="I15" s="38">
        <f>ROUND((G15*0.005),4)</f>
        <v>0</v>
      </c>
      <c r="J15" s="39">
        <f t="shared" si="3"/>
        <v>0</v>
      </c>
      <c r="K15" s="39">
        <f t="shared" si="4"/>
        <v>0</v>
      </c>
      <c r="L15" s="68"/>
      <c r="M15" s="33" t="str">
        <f t="shared" si="5"/>
        <v>PASS</v>
      </c>
      <c r="O15" s="6"/>
    </row>
    <row r="16" spans="2:16" ht="15.75" customHeight="1" thickBot="1" x14ac:dyDescent="0.3">
      <c r="F16" s="45"/>
      <c r="G16" s="46"/>
      <c r="H16" s="46"/>
      <c r="I16" s="47"/>
      <c r="J16" s="48"/>
      <c r="K16" s="48"/>
      <c r="L16" s="79"/>
      <c r="M16" s="50"/>
      <c r="O16" s="4"/>
    </row>
    <row r="17" spans="4:15" ht="15.75" customHeight="1" x14ac:dyDescent="0.25">
      <c r="D17" s="145" t="s">
        <v>21</v>
      </c>
      <c r="E17" s="146"/>
      <c r="F17" s="146"/>
      <c r="G17" s="146"/>
      <c r="H17" s="147"/>
      <c r="I17" s="145" t="s">
        <v>22</v>
      </c>
      <c r="J17" s="146"/>
      <c r="K17" s="146"/>
      <c r="L17" s="146"/>
      <c r="M17" s="147"/>
      <c r="O17" s="11"/>
    </row>
    <row r="18" spans="4:15" ht="15.75" customHeight="1" thickBot="1" x14ac:dyDescent="0.3">
      <c r="D18" s="14"/>
      <c r="E18" s="15"/>
      <c r="F18" s="15"/>
      <c r="G18" s="52" t="s">
        <v>23</v>
      </c>
      <c r="H18" s="43" t="s">
        <v>24</v>
      </c>
      <c r="I18" s="16"/>
      <c r="J18" s="15"/>
      <c r="K18" s="15"/>
      <c r="L18" s="52" t="s">
        <v>23</v>
      </c>
      <c r="M18" s="51" t="s">
        <v>24</v>
      </c>
      <c r="O18" s="11"/>
    </row>
    <row r="19" spans="4:15" ht="15.75" customHeight="1" x14ac:dyDescent="0.25">
      <c r="D19" s="17"/>
      <c r="E19" s="5"/>
      <c r="F19" s="5"/>
      <c r="G19" s="69"/>
      <c r="H19" s="53">
        <f>H26-7</f>
        <v>-7</v>
      </c>
      <c r="I19" s="18"/>
      <c r="J19" s="5"/>
      <c r="K19" s="5"/>
      <c r="L19" s="69"/>
      <c r="M19" s="54">
        <f>M26-7</f>
        <v>-7</v>
      </c>
      <c r="O19" s="11"/>
    </row>
    <row r="20" spans="4:15" x14ac:dyDescent="0.25">
      <c r="D20" s="19"/>
      <c r="E20" s="5"/>
      <c r="F20" s="5"/>
      <c r="G20" s="70"/>
      <c r="H20" s="53">
        <f>H26-6</f>
        <v>-6</v>
      </c>
      <c r="I20" s="5"/>
      <c r="J20" s="5"/>
      <c r="K20" s="5"/>
      <c r="L20" s="70"/>
      <c r="M20" s="54">
        <f>M26-6</f>
        <v>-6</v>
      </c>
      <c r="O20" s="11"/>
    </row>
    <row r="21" spans="4:15" ht="15.75" customHeight="1" x14ac:dyDescent="0.25">
      <c r="D21" s="19"/>
      <c r="E21" s="5"/>
      <c r="F21" s="5"/>
      <c r="G21" s="70"/>
      <c r="H21" s="53">
        <f>H26-5</f>
        <v>-5</v>
      </c>
      <c r="I21" s="5"/>
      <c r="J21" s="5"/>
      <c r="K21" s="5"/>
      <c r="L21" s="70"/>
      <c r="M21" s="54">
        <f>M26-5</f>
        <v>-5</v>
      </c>
      <c r="O21" s="11"/>
    </row>
    <row r="22" spans="4:15" ht="15.75" customHeight="1" x14ac:dyDescent="0.25">
      <c r="D22" s="24"/>
      <c r="E22" s="34" t="s">
        <v>25</v>
      </c>
      <c r="F22" s="75" t="str">
        <f>$D$7&amp; "-5"</f>
        <v>-5</v>
      </c>
      <c r="G22" s="70"/>
      <c r="H22" s="53">
        <f>H26-4</f>
        <v>-4</v>
      </c>
      <c r="I22" s="5"/>
      <c r="J22" s="34" t="s">
        <v>25</v>
      </c>
      <c r="K22" s="75" t="str">
        <f>$D$7&amp; "-5"</f>
        <v>-5</v>
      </c>
      <c r="L22" s="70"/>
      <c r="M22" s="54">
        <f>M26-4</f>
        <v>-4</v>
      </c>
      <c r="O22" s="11"/>
    </row>
    <row r="23" spans="4:15" ht="15.75" customHeight="1" x14ac:dyDescent="0.25">
      <c r="D23" s="24"/>
      <c r="E23" s="34" t="s">
        <v>26</v>
      </c>
      <c r="F23" s="80"/>
      <c r="G23" s="70"/>
      <c r="H23" s="53">
        <f>H26-3</f>
        <v>-3</v>
      </c>
      <c r="I23" s="5"/>
      <c r="J23" s="34" t="s">
        <v>26</v>
      </c>
      <c r="K23" s="80"/>
      <c r="L23" s="70"/>
      <c r="M23" s="54">
        <f>M26-3</f>
        <v>-3</v>
      </c>
      <c r="O23" s="11"/>
    </row>
    <row r="24" spans="4:15" ht="15.75" customHeight="1" x14ac:dyDescent="0.25">
      <c r="D24" s="24"/>
      <c r="E24" s="34" t="s">
        <v>27</v>
      </c>
      <c r="F24" s="81"/>
      <c r="G24" s="70"/>
      <c r="H24" s="53">
        <f>H26-2</f>
        <v>-2</v>
      </c>
      <c r="I24" s="5"/>
      <c r="J24" s="34" t="s">
        <v>27</v>
      </c>
      <c r="K24" s="81"/>
      <c r="L24" s="70"/>
      <c r="M24" s="54">
        <f>M26-2</f>
        <v>-2</v>
      </c>
      <c r="O24" s="11"/>
    </row>
    <row r="25" spans="4:15" ht="15.75" customHeight="1" x14ac:dyDescent="0.25">
      <c r="D25" s="24"/>
      <c r="E25" s="34" t="s">
        <v>28</v>
      </c>
      <c r="F25" s="40">
        <v>2</v>
      </c>
      <c r="G25" s="70"/>
      <c r="H25" s="53">
        <f>H26-1</f>
        <v>-1</v>
      </c>
      <c r="I25" s="5"/>
      <c r="J25" s="34" t="s">
        <v>28</v>
      </c>
      <c r="K25" s="40">
        <v>2</v>
      </c>
      <c r="L25" s="70"/>
      <c r="M25" s="54">
        <f>M26-1</f>
        <v>-1</v>
      </c>
      <c r="O25" s="11"/>
    </row>
    <row r="26" spans="4:15" ht="15.75" customHeight="1" x14ac:dyDescent="0.25">
      <c r="D26" s="24"/>
      <c r="E26" s="34" t="s">
        <v>29</v>
      </c>
      <c r="F26" s="40">
        <f>(ROUND(F23,0))-(F24+F25)</f>
        <v>-2</v>
      </c>
      <c r="G26" s="70"/>
      <c r="H26" s="53">
        <f>ROUND(F23,0)</f>
        <v>0</v>
      </c>
      <c r="I26" s="5"/>
      <c r="J26" s="34" t="s">
        <v>29</v>
      </c>
      <c r="K26" s="40">
        <f>(ROUND(K23,0))-(K24+K25)</f>
        <v>-2</v>
      </c>
      <c r="L26" s="70"/>
      <c r="M26" s="53">
        <f>ROUND(K23,0)</f>
        <v>0</v>
      </c>
      <c r="O26" s="11"/>
    </row>
    <row r="27" spans="4:15" ht="15.75" customHeight="1" x14ac:dyDescent="0.25">
      <c r="D27" s="24"/>
      <c r="E27" s="34" t="s">
        <v>30</v>
      </c>
      <c r="F27" s="40">
        <f>(ROUND(F23,0))+(F24+F25)</f>
        <v>2</v>
      </c>
      <c r="G27" s="70"/>
      <c r="H27" s="53">
        <f>H26+1</f>
        <v>1</v>
      </c>
      <c r="I27" s="5"/>
      <c r="J27" s="34" t="s">
        <v>30</v>
      </c>
      <c r="K27" s="40">
        <f>(ROUND(K23,0))+(K24+K25)</f>
        <v>2</v>
      </c>
      <c r="L27" s="70"/>
      <c r="M27" s="54">
        <f>M26+1</f>
        <v>1</v>
      </c>
      <c r="O27" s="11"/>
    </row>
    <row r="28" spans="4:15" ht="15.75" customHeight="1" x14ac:dyDescent="0.25">
      <c r="D28" s="24"/>
      <c r="E28" s="35"/>
      <c r="F28" s="5"/>
      <c r="G28" s="70"/>
      <c r="H28" s="53">
        <f>H26+2</f>
        <v>2</v>
      </c>
      <c r="I28" s="5"/>
      <c r="J28" s="35"/>
      <c r="K28" s="5"/>
      <c r="L28" s="70"/>
      <c r="M28" s="54">
        <f>M26+2</f>
        <v>2</v>
      </c>
      <c r="O28" s="11"/>
    </row>
    <row r="29" spans="4:15" ht="15.75" customHeight="1" x14ac:dyDescent="0.25">
      <c r="D29" s="24"/>
      <c r="E29" s="34" t="s">
        <v>31</v>
      </c>
      <c r="F29" s="42" t="e">
        <f>VLOOKUP(MIN($G$19:$G$33), $G$19:$H$33, 2, FALSE)</f>
        <v>#N/A</v>
      </c>
      <c r="G29" s="70"/>
      <c r="H29" s="53">
        <f>H26+3</f>
        <v>3</v>
      </c>
      <c r="I29" s="5"/>
      <c r="J29" s="34" t="s">
        <v>31</v>
      </c>
      <c r="K29" s="42" t="e">
        <f>VLOOKUP(MIN($L$19:$L$33), $L$19:$M$33, 2, FALSE)</f>
        <v>#N/A</v>
      </c>
      <c r="L29" s="70"/>
      <c r="M29" s="54">
        <f>M26+3</f>
        <v>3</v>
      </c>
      <c r="O29" s="11"/>
    </row>
    <row r="30" spans="4:15" ht="15.75" customHeight="1" x14ac:dyDescent="0.25">
      <c r="D30" s="24"/>
      <c r="E30" s="34" t="s">
        <v>32</v>
      </c>
      <c r="F30" s="41" t="e">
        <f>IF(AND(F29&gt;=F26,F29&lt;=F27),"PASS","FAIL")</f>
        <v>#N/A</v>
      </c>
      <c r="G30" s="70"/>
      <c r="H30" s="53">
        <f>H26+4</f>
        <v>4</v>
      </c>
      <c r="I30" s="5"/>
      <c r="J30" s="34" t="s">
        <v>32</v>
      </c>
      <c r="K30" s="41" t="e">
        <f>IF(AND(K29&gt;=K26,K29&lt;=K27),"PASS","FAIL")</f>
        <v>#N/A</v>
      </c>
      <c r="L30" s="70"/>
      <c r="M30" s="54">
        <f>M26+4</f>
        <v>4</v>
      </c>
      <c r="O30" s="11"/>
    </row>
    <row r="31" spans="4:15" ht="15.75" customHeight="1" x14ac:dyDescent="0.25">
      <c r="D31" s="19"/>
      <c r="E31" s="5"/>
      <c r="F31" s="5"/>
      <c r="G31" s="70"/>
      <c r="H31" s="53">
        <f>H26+5</f>
        <v>5</v>
      </c>
      <c r="I31" s="5"/>
      <c r="J31" s="5"/>
      <c r="K31" s="5"/>
      <c r="L31" s="70"/>
      <c r="M31" s="54">
        <f>M26+5</f>
        <v>5</v>
      </c>
      <c r="O31" s="11"/>
    </row>
    <row r="32" spans="4:15" ht="15.75" customHeight="1" x14ac:dyDescent="0.25">
      <c r="D32" s="19"/>
      <c r="E32" s="5"/>
      <c r="F32" s="5"/>
      <c r="G32" s="70"/>
      <c r="H32" s="53">
        <f>H26+6</f>
        <v>6</v>
      </c>
      <c r="I32" s="5"/>
      <c r="J32" s="5"/>
      <c r="K32" s="5"/>
      <c r="L32" s="70"/>
      <c r="M32" s="54">
        <f>M26+6</f>
        <v>6</v>
      </c>
    </row>
    <row r="33" spans="3:13" ht="15.75" customHeight="1" x14ac:dyDescent="0.25">
      <c r="D33" s="19"/>
      <c r="E33" s="5"/>
      <c r="F33" s="5"/>
      <c r="G33" s="70"/>
      <c r="H33" s="53">
        <f>H26+7</f>
        <v>7</v>
      </c>
      <c r="I33" s="5"/>
      <c r="J33" s="5"/>
      <c r="K33" s="5"/>
      <c r="L33" s="70"/>
      <c r="M33" s="54">
        <f>M26+7</f>
        <v>7</v>
      </c>
    </row>
    <row r="34" spans="3:13" ht="11.25" customHeight="1" thickBot="1" x14ac:dyDescent="0.3">
      <c r="D34" s="20"/>
      <c r="E34" s="21"/>
      <c r="F34" s="21"/>
      <c r="G34" s="21"/>
      <c r="H34" s="25"/>
      <c r="I34" s="21"/>
      <c r="J34" s="21"/>
      <c r="K34" s="21"/>
      <c r="L34" s="21"/>
      <c r="M34" s="22"/>
    </row>
    <row r="35" spans="3:13" ht="11.25" customHeight="1" x14ac:dyDescent="0.25"/>
    <row r="36" spans="3:13" ht="11.25" customHeight="1" x14ac:dyDescent="0.25"/>
    <row r="37" spans="3:13" ht="11.25" customHeight="1" x14ac:dyDescent="0.25">
      <c r="J37" s="1"/>
    </row>
    <row r="38" spans="3:13" ht="11.25" customHeight="1" x14ac:dyDescent="0.25">
      <c r="C38" s="3" t="s">
        <v>33</v>
      </c>
      <c r="D38" s="82"/>
      <c r="E38" s="82"/>
      <c r="F38" s="82"/>
      <c r="G38" s="82"/>
      <c r="H38" s="3" t="s">
        <v>14</v>
      </c>
      <c r="I38" s="135"/>
      <c r="J38" s="135"/>
    </row>
    <row r="39" spans="3:13" ht="11.25" customHeight="1" x14ac:dyDescent="0.25">
      <c r="D39" s="154" t="s">
        <v>34</v>
      </c>
      <c r="E39" s="154"/>
      <c r="F39" s="154"/>
      <c r="G39" s="154"/>
      <c r="J39" s="1"/>
    </row>
    <row r="40" spans="3:13" ht="11.25" customHeight="1" x14ac:dyDescent="0.25">
      <c r="E40" s="2"/>
      <c r="F40" s="2"/>
      <c r="G40" s="2"/>
      <c r="J40" s="1"/>
    </row>
    <row r="41" spans="3:13" ht="11.25" customHeight="1" x14ac:dyDescent="0.25">
      <c r="E41" s="2"/>
      <c r="F41" s="2"/>
      <c r="G41" s="2"/>
      <c r="J41" s="1"/>
    </row>
    <row r="42" spans="3:13" x14ac:dyDescent="0.25">
      <c r="C42" s="3" t="s">
        <v>35</v>
      </c>
      <c r="D42" s="82"/>
      <c r="E42" s="82"/>
      <c r="F42" s="82"/>
      <c r="G42" s="82"/>
      <c r="H42" s="3" t="s">
        <v>14</v>
      </c>
      <c r="I42" s="135"/>
      <c r="J42" s="135"/>
    </row>
    <row r="43" spans="3:13" x14ac:dyDescent="0.25">
      <c r="D43" s="154" t="s">
        <v>36</v>
      </c>
      <c r="E43" s="154"/>
      <c r="F43" s="154"/>
      <c r="G43" s="154"/>
      <c r="J43" s="1"/>
    </row>
    <row r="44" spans="3:13" x14ac:dyDescent="0.25">
      <c r="J44" s="1"/>
    </row>
    <row r="45" spans="3:13" x14ac:dyDescent="0.25">
      <c r="J45" s="1"/>
    </row>
    <row r="46" spans="3:13" x14ac:dyDescent="0.25">
      <c r="J46" s="1"/>
    </row>
    <row r="47" spans="3:13" x14ac:dyDescent="0.25">
      <c r="J47" s="1"/>
    </row>
    <row r="48" spans="3:13" x14ac:dyDescent="0.25">
      <c r="J48" s="1"/>
    </row>
    <row r="49" spans="10:10" x14ac:dyDescent="0.25">
      <c r="J49" s="1"/>
    </row>
    <row r="50" spans="10:10" x14ac:dyDescent="0.25">
      <c r="J50" s="1"/>
    </row>
  </sheetData>
  <mergeCells count="25">
    <mergeCell ref="D43:G43"/>
    <mergeCell ref="M3:M4"/>
    <mergeCell ref="F10:F11"/>
    <mergeCell ref="G10:G11"/>
    <mergeCell ref="H10:H11"/>
    <mergeCell ref="I10:I11"/>
    <mergeCell ref="J10:J11"/>
    <mergeCell ref="K10:K11"/>
    <mergeCell ref="L10:L11"/>
    <mergeCell ref="M10:M11"/>
    <mergeCell ref="F2:M2"/>
    <mergeCell ref="F9:M9"/>
    <mergeCell ref="I42:J42"/>
    <mergeCell ref="I38:J38"/>
    <mergeCell ref="B10:D13"/>
    <mergeCell ref="I17:M17"/>
    <mergeCell ref="F3:F4"/>
    <mergeCell ref="G3:G4"/>
    <mergeCell ref="H3:H4"/>
    <mergeCell ref="I3:I4"/>
    <mergeCell ref="J3:J4"/>
    <mergeCell ref="K3:K4"/>
    <mergeCell ref="L3:L4"/>
    <mergeCell ref="D17:H17"/>
    <mergeCell ref="D39:G39"/>
  </mergeCells>
  <conditionalFormatting sqref="M12:M16">
    <cfRule type="cellIs" dxfId="19" priority="9" operator="equal">
      <formula>"PASS"</formula>
    </cfRule>
    <cfRule type="cellIs" dxfId="18" priority="10" operator="equal">
      <formula>"FAIL"</formula>
    </cfRule>
  </conditionalFormatting>
  <conditionalFormatting sqref="M5:M8">
    <cfRule type="cellIs" dxfId="17" priority="7" operator="equal">
      <formula>"PASS"</formula>
    </cfRule>
    <cfRule type="cellIs" dxfId="16" priority="8" operator="equal">
      <formula>"FAIL"</formula>
    </cfRule>
  </conditionalFormatting>
  <conditionalFormatting sqref="F30">
    <cfRule type="cellIs" dxfId="15" priority="5" operator="equal">
      <formula>"PASS"</formula>
    </cfRule>
    <cfRule type="cellIs" dxfId="14" priority="6" operator="equal">
      <formula>"FAIL"</formula>
    </cfRule>
  </conditionalFormatting>
  <conditionalFormatting sqref="K30">
    <cfRule type="cellIs" dxfId="13" priority="1" operator="equal">
      <formula>"PASS"</formula>
    </cfRule>
    <cfRule type="cellIs" dxfId="12" priority="2" operator="equal">
      <formula>"FAIL"</formula>
    </cfRule>
  </conditionalFormatting>
  <printOptions horizontalCentered="1" verticalCentered="1"/>
  <pageMargins left="0.23624999999999999" right="0.25" top="0.92125000000000001" bottom="0.75" header="0.31270833333333298" footer="0.3"/>
  <pageSetup scale="81" orientation="landscape" r:id="rId1"/>
  <headerFooter>
    <oddHeader>&amp;L&amp;G&amp;C&amp;"Arial,Italic"&amp;8
&amp;28GENESYS 30 Performance Verification</oddHeader>
    <oddFooter>&amp;L&amp;A&amp;CPage &amp;P of &amp;N                       &amp;REffective Date: 04-Jan-2022</oddFooter>
  </headerFooter>
  <ignoredErrors>
    <ignoredError sqref="K30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6"/>
  <sheetViews>
    <sheetView zoomScaleNormal="100" workbookViewId="0">
      <selection activeCell="L29" sqref="L29"/>
    </sheetView>
  </sheetViews>
  <sheetFormatPr defaultColWidth="9.109375" defaultRowHeight="13.2" x14ac:dyDescent="0.25"/>
  <cols>
    <col min="1" max="1" width="0.88671875" style="1" customWidth="1"/>
    <col min="2" max="2" width="12.33203125" style="1" customWidth="1"/>
    <col min="3" max="3" width="14.6640625" style="1" customWidth="1"/>
    <col min="4" max="4" width="16.5546875" style="1" customWidth="1"/>
    <col min="5" max="5" width="5.44140625" style="1" customWidth="1"/>
    <col min="6" max="6" width="14.6640625" style="1" customWidth="1"/>
    <col min="7" max="7" width="14.5546875" style="1" customWidth="1"/>
    <col min="8" max="8" width="14.6640625" style="1" customWidth="1"/>
    <col min="9" max="9" width="17" style="1" customWidth="1"/>
    <col min="10" max="10" width="14.6640625" style="2" customWidth="1"/>
    <col min="11" max="13" width="14.6640625" style="1" customWidth="1"/>
    <col min="14" max="14" width="4.88671875" style="1" customWidth="1"/>
    <col min="15" max="15" width="18" style="1" customWidth="1"/>
    <col min="16" max="16384" width="9.109375" style="1"/>
  </cols>
  <sheetData>
    <row r="1" spans="2:16" ht="21" customHeight="1" thickBot="1" x14ac:dyDescent="0.3">
      <c r="C1" s="44" t="s">
        <v>0</v>
      </c>
      <c r="D1" s="100" t="s">
        <v>37</v>
      </c>
      <c r="J1" s="1"/>
      <c r="K1" s="2"/>
      <c r="O1" s="7"/>
      <c r="P1" s="7"/>
    </row>
    <row r="2" spans="2:16" ht="14.25" customHeight="1" x14ac:dyDescent="0.25">
      <c r="C2" s="44" t="s">
        <v>2</v>
      </c>
      <c r="D2" s="55"/>
      <c r="E2" s="12"/>
      <c r="F2" s="165" t="s">
        <v>38</v>
      </c>
      <c r="G2" s="166"/>
      <c r="H2" s="166"/>
      <c r="I2" s="166"/>
      <c r="J2" s="166"/>
      <c r="K2" s="166"/>
      <c r="L2" s="166"/>
      <c r="M2" s="167"/>
      <c r="O2" s="7"/>
      <c r="P2" s="7"/>
    </row>
    <row r="3" spans="2:16" ht="15" customHeight="1" x14ac:dyDescent="0.25">
      <c r="C3" s="44" t="s">
        <v>4</v>
      </c>
      <c r="D3" s="56"/>
      <c r="E3" s="26"/>
      <c r="F3" s="148" t="s">
        <v>6</v>
      </c>
      <c r="G3" s="150" t="s">
        <v>7</v>
      </c>
      <c r="H3" s="150" t="s">
        <v>8</v>
      </c>
      <c r="I3" s="150" t="s">
        <v>39</v>
      </c>
      <c r="J3" s="150" t="s">
        <v>10</v>
      </c>
      <c r="K3" s="150" t="s">
        <v>11</v>
      </c>
      <c r="L3" s="152" t="s">
        <v>12</v>
      </c>
      <c r="M3" s="155" t="s">
        <v>13</v>
      </c>
      <c r="N3" s="6"/>
      <c r="P3" s="6"/>
    </row>
    <row r="4" spans="2:16" ht="14.25" customHeight="1" thickBot="1" x14ac:dyDescent="0.3">
      <c r="C4" s="44" t="s">
        <v>14</v>
      </c>
      <c r="D4" s="101"/>
      <c r="E4" s="26"/>
      <c r="F4" s="149"/>
      <c r="G4" s="151"/>
      <c r="H4" s="151"/>
      <c r="I4" s="151"/>
      <c r="J4" s="151"/>
      <c r="K4" s="151"/>
      <c r="L4" s="153"/>
      <c r="M4" s="156"/>
      <c r="N4" s="23">
        <v>22</v>
      </c>
      <c r="P4" s="10"/>
    </row>
    <row r="5" spans="2:16" ht="14.25" customHeight="1" x14ac:dyDescent="0.25">
      <c r="C5" s="44" t="s">
        <v>15</v>
      </c>
      <c r="D5" s="58"/>
      <c r="E5" s="27"/>
      <c r="F5" s="83" t="str">
        <f>$D$7&amp; "-1"</f>
        <v>-1</v>
      </c>
      <c r="G5" s="119"/>
      <c r="H5" s="119"/>
      <c r="I5" s="120"/>
      <c r="J5" s="85">
        <f>G5-(H5+I5)</f>
        <v>0</v>
      </c>
      <c r="K5" s="85">
        <f>G5+(H5+I5)</f>
        <v>0</v>
      </c>
      <c r="L5" s="102"/>
      <c r="M5" s="28" t="str">
        <f>IF(AND(L5&gt;=J5,L5&lt;=K5),"PASS","FAIL")</f>
        <v>PASS</v>
      </c>
      <c r="N5" s="29"/>
      <c r="P5" s="29"/>
    </row>
    <row r="6" spans="2:16" ht="14.25" customHeight="1" x14ac:dyDescent="0.25">
      <c r="C6" s="44" t="s">
        <v>16</v>
      </c>
      <c r="D6" s="56"/>
      <c r="E6" s="30"/>
      <c r="F6" s="86" t="str">
        <f>$D$7&amp; "-2"</f>
        <v>-2</v>
      </c>
      <c r="G6" s="121"/>
      <c r="H6" s="121"/>
      <c r="I6" s="121"/>
      <c r="J6" s="88">
        <f t="shared" ref="J6:J8" si="0">G6-(H6+I6)</f>
        <v>0</v>
      </c>
      <c r="K6" s="89">
        <f t="shared" ref="K6:K8" si="1">G6+(H6+I6)</f>
        <v>0</v>
      </c>
      <c r="L6" s="103"/>
      <c r="M6" s="31" t="str">
        <f t="shared" ref="M6:M8" si="2">IF(AND(L6&gt;=J6,L6&lt;=K6),"PASS","FAIL")</f>
        <v>PASS</v>
      </c>
      <c r="N6" s="29"/>
      <c r="P6" s="29"/>
    </row>
    <row r="7" spans="2:16" ht="14.25" customHeight="1" x14ac:dyDescent="0.25">
      <c r="C7" s="44" t="s">
        <v>17</v>
      </c>
      <c r="D7" s="56"/>
      <c r="E7" s="26"/>
      <c r="F7" s="86" t="str">
        <f>$D$7&amp; "-3"</f>
        <v>-3</v>
      </c>
      <c r="G7" s="121"/>
      <c r="H7" s="121"/>
      <c r="I7" s="121"/>
      <c r="J7" s="88">
        <f t="shared" si="0"/>
        <v>0</v>
      </c>
      <c r="K7" s="88">
        <f t="shared" si="1"/>
        <v>0</v>
      </c>
      <c r="L7" s="104"/>
      <c r="M7" s="31" t="str">
        <f t="shared" si="2"/>
        <v>PASS</v>
      </c>
      <c r="N7" s="29"/>
      <c r="P7" s="29"/>
    </row>
    <row r="8" spans="2:16" ht="15.75" customHeight="1" thickBot="1" x14ac:dyDescent="0.3">
      <c r="C8" s="44" t="s">
        <v>18</v>
      </c>
      <c r="D8" s="56"/>
      <c r="E8" s="26"/>
      <c r="F8" s="99" t="str">
        <f>$D$7&amp; "-4"</f>
        <v>-4</v>
      </c>
      <c r="G8" s="122"/>
      <c r="H8" s="122"/>
      <c r="I8" s="123"/>
      <c r="J8" s="92">
        <f t="shared" si="0"/>
        <v>0</v>
      </c>
      <c r="K8" s="92">
        <f t="shared" si="1"/>
        <v>0</v>
      </c>
      <c r="L8" s="105"/>
      <c r="M8" s="33" t="str">
        <f t="shared" si="2"/>
        <v>PASS</v>
      </c>
      <c r="N8" s="29"/>
      <c r="P8" s="29"/>
    </row>
    <row r="9" spans="2:16" ht="15.75" customHeight="1" x14ac:dyDescent="0.25">
      <c r="B9" s="32" t="s">
        <v>19</v>
      </c>
      <c r="C9" s="13"/>
      <c r="D9" s="13"/>
      <c r="F9" s="145" t="s">
        <v>40</v>
      </c>
      <c r="G9" s="146"/>
      <c r="H9" s="146"/>
      <c r="I9" s="146"/>
      <c r="J9" s="146"/>
      <c r="K9" s="146"/>
      <c r="L9" s="146"/>
      <c r="M9" s="147"/>
      <c r="N9" s="6"/>
      <c r="P9" s="6"/>
    </row>
    <row r="10" spans="2:16" ht="15.75" customHeight="1" x14ac:dyDescent="0.25">
      <c r="B10" s="168"/>
      <c r="C10" s="168"/>
      <c r="D10" s="168"/>
      <c r="F10" s="157" t="s">
        <v>6</v>
      </c>
      <c r="G10" s="159" t="s">
        <v>7</v>
      </c>
      <c r="H10" s="159" t="s">
        <v>8</v>
      </c>
      <c r="I10" s="159" t="s">
        <v>39</v>
      </c>
      <c r="J10" s="159" t="s">
        <v>10</v>
      </c>
      <c r="K10" s="159" t="s">
        <v>11</v>
      </c>
      <c r="L10" s="161" t="s">
        <v>12</v>
      </c>
      <c r="M10" s="163" t="s">
        <v>13</v>
      </c>
      <c r="N10" s="10"/>
      <c r="P10" s="10"/>
    </row>
    <row r="11" spans="2:16" ht="13.5" customHeight="1" thickBot="1" x14ac:dyDescent="0.3">
      <c r="B11" s="168"/>
      <c r="C11" s="168"/>
      <c r="D11" s="168"/>
      <c r="F11" s="158"/>
      <c r="G11" s="160"/>
      <c r="H11" s="160"/>
      <c r="I11" s="160"/>
      <c r="J11" s="160"/>
      <c r="K11" s="160"/>
      <c r="L11" s="162"/>
      <c r="M11" s="164"/>
      <c r="N11" s="29"/>
      <c r="P11" s="29"/>
    </row>
    <row r="12" spans="2:16" ht="15.75" customHeight="1" x14ac:dyDescent="0.25">
      <c r="B12" s="168"/>
      <c r="C12" s="168"/>
      <c r="D12" s="168"/>
      <c r="F12" s="71" t="str">
        <f>$D$7&amp; "-1"</f>
        <v>-1</v>
      </c>
      <c r="G12" s="124"/>
      <c r="H12" s="124"/>
      <c r="I12" s="124"/>
      <c r="J12" s="8">
        <f>G12-(H12+I12)</f>
        <v>0</v>
      </c>
      <c r="K12" s="8">
        <f>G12+(H12+I12)</f>
        <v>0</v>
      </c>
      <c r="L12" s="102"/>
      <c r="M12" s="28" t="str">
        <f>IF(AND(L12&gt;=J12,L12&lt;=K12),"PASS","FAIL")</f>
        <v>PASS</v>
      </c>
      <c r="N12" s="29"/>
      <c r="P12" s="29"/>
    </row>
    <row r="13" spans="2:16" ht="15.75" customHeight="1" x14ac:dyDescent="0.25">
      <c r="B13" s="168"/>
      <c r="C13" s="168"/>
      <c r="D13" s="168"/>
      <c r="F13" s="72" t="str">
        <f>$D$7&amp; "-2"</f>
        <v>-2</v>
      </c>
      <c r="G13" s="125"/>
      <c r="H13" s="125"/>
      <c r="I13" s="125"/>
      <c r="J13" s="9">
        <f t="shared" ref="J13:J14" si="3">G13-(H13+I13)</f>
        <v>0</v>
      </c>
      <c r="K13" s="9">
        <f t="shared" ref="K13:K14" si="4">G13+(H13+I13)</f>
        <v>0</v>
      </c>
      <c r="L13" s="103"/>
      <c r="M13" s="31" t="str">
        <f t="shared" ref="M13:M15" si="5">IF(AND(L13&gt;=J13,L13&lt;=K13),"PASS","FAIL")</f>
        <v>PASS</v>
      </c>
      <c r="N13" s="29"/>
      <c r="P13" s="29"/>
    </row>
    <row r="14" spans="2:16" ht="15.75" customHeight="1" x14ac:dyDescent="0.25">
      <c r="F14" s="72" t="str">
        <f>$D$7&amp; "-3"</f>
        <v>-3</v>
      </c>
      <c r="G14" s="125"/>
      <c r="H14" s="125"/>
      <c r="I14" s="125"/>
      <c r="J14" s="9">
        <f t="shared" si="3"/>
        <v>0</v>
      </c>
      <c r="K14" s="9">
        <f t="shared" si="4"/>
        <v>0</v>
      </c>
      <c r="L14" s="103"/>
      <c r="M14" s="31" t="str">
        <f t="shared" si="5"/>
        <v>PASS</v>
      </c>
      <c r="N14" s="29"/>
      <c r="P14" s="29"/>
    </row>
    <row r="15" spans="2:16" ht="15.75" customHeight="1" thickBot="1" x14ac:dyDescent="0.3">
      <c r="F15" s="73" t="str">
        <f>$D$7&amp; "-4"</f>
        <v>-4</v>
      </c>
      <c r="G15" s="126"/>
      <c r="H15" s="127"/>
      <c r="I15" s="128"/>
      <c r="J15" s="39">
        <f>G15-(H15+I15)</f>
        <v>0</v>
      </c>
      <c r="K15" s="39">
        <f>G15+(H15+I15)</f>
        <v>0</v>
      </c>
      <c r="L15" s="105"/>
      <c r="M15" s="33" t="str">
        <f t="shared" si="5"/>
        <v>PASS</v>
      </c>
    </row>
    <row r="16" spans="2:16" ht="11.25" customHeight="1" x14ac:dyDescent="0.25">
      <c r="F16" s="45"/>
      <c r="G16" s="46"/>
      <c r="H16" s="46"/>
      <c r="I16" s="47"/>
      <c r="J16" s="48"/>
      <c r="K16" s="48"/>
      <c r="L16" s="49"/>
      <c r="M16" s="50"/>
    </row>
    <row r="17" spans="3:10" ht="11.25" customHeight="1" x14ac:dyDescent="0.25"/>
    <row r="18" spans="3:10" ht="11.25" customHeight="1" x14ac:dyDescent="0.25"/>
    <row r="19" spans="3:10" ht="11.25" customHeight="1" x14ac:dyDescent="0.25">
      <c r="C19" s="3" t="s">
        <v>33</v>
      </c>
      <c r="D19" s="82"/>
      <c r="E19" s="82"/>
      <c r="F19" s="82"/>
      <c r="G19" s="82"/>
      <c r="H19" s="3" t="s">
        <v>14</v>
      </c>
      <c r="I19" s="82"/>
      <c r="J19" s="82"/>
    </row>
    <row r="20" spans="3:10" ht="11.25" customHeight="1" x14ac:dyDescent="0.25">
      <c r="D20" s="169" t="s">
        <v>41</v>
      </c>
      <c r="E20" s="169"/>
      <c r="F20" s="169"/>
      <c r="G20" s="169"/>
    </row>
    <row r="21" spans="3:10" ht="11.25" customHeight="1" x14ac:dyDescent="0.25">
      <c r="D21" s="63"/>
      <c r="E21" s="63"/>
      <c r="F21" s="63"/>
      <c r="G21" s="63"/>
    </row>
    <row r="22" spans="3:10" ht="11.25" customHeight="1" x14ac:dyDescent="0.25">
      <c r="D22" s="63"/>
      <c r="E22" s="63"/>
      <c r="F22" s="63"/>
      <c r="G22" s="63"/>
    </row>
    <row r="23" spans="3:10" ht="11.25" customHeight="1" x14ac:dyDescent="0.25">
      <c r="E23" s="2"/>
      <c r="F23" s="2"/>
      <c r="G23" s="2"/>
    </row>
    <row r="24" spans="3:10" ht="11.25" customHeight="1" x14ac:dyDescent="0.25">
      <c r="E24" s="2"/>
      <c r="F24" s="2"/>
      <c r="G24" s="2"/>
    </row>
    <row r="25" spans="3:10" x14ac:dyDescent="0.25">
      <c r="C25" s="3" t="s">
        <v>35</v>
      </c>
      <c r="D25" s="82"/>
      <c r="E25" s="82"/>
      <c r="F25" s="82"/>
      <c r="G25" s="82"/>
      <c r="H25" s="3" t="s">
        <v>14</v>
      </c>
      <c r="I25" s="82"/>
      <c r="J25" s="82"/>
    </row>
    <row r="26" spans="3:10" x14ac:dyDescent="0.25">
      <c r="D26" s="169" t="s">
        <v>42</v>
      </c>
      <c r="E26" s="169"/>
      <c r="F26" s="169"/>
      <c r="G26" s="169"/>
    </row>
  </sheetData>
  <mergeCells count="21">
    <mergeCell ref="D20:G20"/>
    <mergeCell ref="D26:G26"/>
    <mergeCell ref="I10:I11"/>
    <mergeCell ref="J10:J11"/>
    <mergeCell ref="K10:K11"/>
    <mergeCell ref="L10:L11"/>
    <mergeCell ref="M10:M11"/>
    <mergeCell ref="F2:M2"/>
    <mergeCell ref="F9:M9"/>
    <mergeCell ref="B10:D13"/>
    <mergeCell ref="F3:F4"/>
    <mergeCell ref="G3:G4"/>
    <mergeCell ref="H3:H4"/>
    <mergeCell ref="I3:I4"/>
    <mergeCell ref="J3:J4"/>
    <mergeCell ref="K3:K4"/>
    <mergeCell ref="L3:L4"/>
    <mergeCell ref="M3:M4"/>
    <mergeCell ref="F10:F11"/>
    <mergeCell ref="G10:G11"/>
    <mergeCell ref="H10:H11"/>
  </mergeCells>
  <conditionalFormatting sqref="M12:M16">
    <cfRule type="cellIs" dxfId="11" priority="7" operator="equal">
      <formula>"PASS"</formula>
    </cfRule>
    <cfRule type="cellIs" dxfId="10" priority="8" operator="equal">
      <formula>"FAIL"</formula>
    </cfRule>
  </conditionalFormatting>
  <conditionalFormatting sqref="M5:M8">
    <cfRule type="cellIs" dxfId="9" priority="5" operator="equal">
      <formula>"PASS"</formula>
    </cfRule>
    <cfRule type="cellIs" dxfId="8" priority="6" operator="equal">
      <formula>"FAIL"</formula>
    </cfRule>
  </conditionalFormatting>
  <printOptions horizontalCentered="1" verticalCentered="1"/>
  <pageMargins left="0.23624999999999999" right="0.25" top="0.92125000000000001" bottom="0.75" header="0.288020833333333" footer="0.3"/>
  <pageSetup scale="81" orientation="landscape" r:id="rId1"/>
  <headerFooter>
    <oddHeader>&amp;L&amp;G&amp;C&amp;"Arial,Italic"&amp;8
&amp;28Evolution Performance Verification- Method 1</oddHeader>
    <oddFooter>&amp;L&amp;A&amp;CPage &amp;P of &amp;N                       &amp;REffective Date: 04-Jan-2022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3"/>
  <sheetViews>
    <sheetView zoomScaleNormal="100" workbookViewId="0">
      <selection activeCell="D18" sqref="D18"/>
    </sheetView>
  </sheetViews>
  <sheetFormatPr defaultColWidth="9.109375" defaultRowHeight="13.2" x14ac:dyDescent="0.25"/>
  <cols>
    <col min="1" max="1" width="0.88671875" style="1" customWidth="1"/>
    <col min="2" max="2" width="12.33203125" style="1" customWidth="1"/>
    <col min="3" max="4" width="14.6640625" style="1" customWidth="1"/>
    <col min="5" max="5" width="5.44140625" style="1" customWidth="1"/>
    <col min="6" max="6" width="14.6640625" style="1" customWidth="1"/>
    <col min="7" max="7" width="14.5546875" style="1" customWidth="1"/>
    <col min="8" max="8" width="14.6640625" style="1" customWidth="1"/>
    <col min="9" max="9" width="17" style="1" customWidth="1"/>
    <col min="10" max="10" width="14.6640625" style="2" customWidth="1"/>
    <col min="11" max="13" width="14.6640625" style="1" customWidth="1"/>
    <col min="14" max="14" width="4.88671875" style="1" customWidth="1"/>
    <col min="15" max="15" width="18" style="1" customWidth="1"/>
    <col min="16" max="16384" width="9.109375" style="1"/>
  </cols>
  <sheetData>
    <row r="1" spans="2:16" ht="18.75" customHeight="1" thickBot="1" x14ac:dyDescent="0.3">
      <c r="C1" s="44" t="s">
        <v>0</v>
      </c>
      <c r="D1" s="100" t="s">
        <v>43</v>
      </c>
      <c r="J1" s="1"/>
      <c r="K1" s="2"/>
      <c r="O1" s="7"/>
      <c r="P1" s="7"/>
    </row>
    <row r="2" spans="2:16" ht="14.25" customHeight="1" x14ac:dyDescent="0.25">
      <c r="C2" s="44" t="s">
        <v>2</v>
      </c>
      <c r="D2" s="55"/>
      <c r="E2" s="12"/>
      <c r="F2" s="165" t="s">
        <v>38</v>
      </c>
      <c r="G2" s="166"/>
      <c r="H2" s="166"/>
      <c r="I2" s="166"/>
      <c r="J2" s="166"/>
      <c r="K2" s="166"/>
      <c r="L2" s="166"/>
      <c r="M2" s="167"/>
      <c r="O2" s="7"/>
      <c r="P2" s="7"/>
    </row>
    <row r="3" spans="2:16" ht="14.4" x14ac:dyDescent="0.25">
      <c r="C3" s="44" t="s">
        <v>4</v>
      </c>
      <c r="D3" s="56"/>
      <c r="E3" s="26"/>
      <c r="F3" s="148" t="s">
        <v>6</v>
      </c>
      <c r="G3" s="150" t="s">
        <v>7</v>
      </c>
      <c r="H3" s="150" t="s">
        <v>8</v>
      </c>
      <c r="I3" s="150" t="s">
        <v>39</v>
      </c>
      <c r="J3" s="150" t="s">
        <v>10</v>
      </c>
      <c r="K3" s="150" t="s">
        <v>11</v>
      </c>
      <c r="L3" s="152" t="s">
        <v>12</v>
      </c>
      <c r="M3" s="155" t="s">
        <v>13</v>
      </c>
      <c r="N3" s="6"/>
      <c r="P3" s="6"/>
    </row>
    <row r="4" spans="2:16" ht="14.25" customHeight="1" thickBot="1" x14ac:dyDescent="0.3">
      <c r="C4" s="44" t="s">
        <v>14</v>
      </c>
      <c r="D4" s="57"/>
      <c r="E4" s="26"/>
      <c r="F4" s="149"/>
      <c r="G4" s="151"/>
      <c r="H4" s="151"/>
      <c r="I4" s="151"/>
      <c r="J4" s="151"/>
      <c r="K4" s="151"/>
      <c r="L4" s="153"/>
      <c r="M4" s="156"/>
      <c r="N4" s="23">
        <v>22</v>
      </c>
      <c r="P4" s="10"/>
    </row>
    <row r="5" spans="2:16" ht="14.25" customHeight="1" x14ac:dyDescent="0.25">
      <c r="C5" s="44" t="s">
        <v>15</v>
      </c>
      <c r="D5" s="58"/>
      <c r="E5" s="27"/>
      <c r="F5" s="83" t="str">
        <f>$D$7&amp; "-1"</f>
        <v>-1</v>
      </c>
      <c r="G5" s="106"/>
      <c r="H5" s="106"/>
      <c r="I5" s="107"/>
      <c r="J5" s="85">
        <f>G5-(H5+I5)</f>
        <v>0</v>
      </c>
      <c r="K5" s="85">
        <f>G5+(H5+I5)</f>
        <v>0</v>
      </c>
      <c r="L5" s="102"/>
      <c r="M5" s="28" t="str">
        <f>IF(AND(L5&gt;=J5,L5&lt;=K5),"PASS","FAIL")</f>
        <v>PASS</v>
      </c>
      <c r="N5" s="29"/>
      <c r="P5" s="29"/>
    </row>
    <row r="6" spans="2:16" ht="14.25" customHeight="1" x14ac:dyDescent="0.25">
      <c r="C6" s="44" t="s">
        <v>16</v>
      </c>
      <c r="D6" s="56"/>
      <c r="E6" s="30"/>
      <c r="F6" s="86" t="str">
        <f>$D$7&amp; "-2"</f>
        <v>-2</v>
      </c>
      <c r="G6" s="108"/>
      <c r="H6" s="108"/>
      <c r="I6" s="109"/>
      <c r="J6" s="88">
        <f t="shared" ref="J6:J8" si="0">G6-(H6+I6)</f>
        <v>0</v>
      </c>
      <c r="K6" s="89">
        <f t="shared" ref="K6:K8" si="1">G6+(H6+I6)</f>
        <v>0</v>
      </c>
      <c r="L6" s="103"/>
      <c r="M6" s="31" t="str">
        <f t="shared" ref="M6:M8" si="2">IF(AND(L6&gt;=J6,L6&lt;=K6),"PASS","FAIL")</f>
        <v>PASS</v>
      </c>
      <c r="N6" s="29"/>
      <c r="P6" s="29"/>
    </row>
    <row r="7" spans="2:16" ht="14.25" customHeight="1" x14ac:dyDescent="0.25">
      <c r="C7" s="44" t="s">
        <v>17</v>
      </c>
      <c r="D7" s="56"/>
      <c r="E7" s="26"/>
      <c r="F7" s="86" t="str">
        <f>$D$7&amp; "-3"</f>
        <v>-3</v>
      </c>
      <c r="G7" s="108"/>
      <c r="H7" s="108"/>
      <c r="I7" s="109"/>
      <c r="J7" s="88">
        <f t="shared" si="0"/>
        <v>0</v>
      </c>
      <c r="K7" s="88">
        <f t="shared" si="1"/>
        <v>0</v>
      </c>
      <c r="L7" s="104"/>
      <c r="M7" s="31" t="str">
        <f t="shared" si="2"/>
        <v>PASS</v>
      </c>
      <c r="N7" s="29"/>
      <c r="P7" s="29"/>
    </row>
    <row r="8" spans="2:16" ht="15.75" customHeight="1" thickBot="1" x14ac:dyDescent="0.3">
      <c r="C8" s="44" t="s">
        <v>18</v>
      </c>
      <c r="D8" s="56"/>
      <c r="E8" s="26"/>
      <c r="F8" s="99" t="str">
        <f>$D$7&amp; "-4"</f>
        <v>-4</v>
      </c>
      <c r="G8" s="110"/>
      <c r="H8" s="110"/>
      <c r="I8" s="111"/>
      <c r="J8" s="92">
        <f t="shared" si="0"/>
        <v>0</v>
      </c>
      <c r="K8" s="92">
        <f t="shared" si="1"/>
        <v>0</v>
      </c>
      <c r="L8" s="105"/>
      <c r="M8" s="33" t="str">
        <f t="shared" si="2"/>
        <v>PASS</v>
      </c>
      <c r="N8" s="29"/>
      <c r="P8" s="29"/>
    </row>
    <row r="9" spans="2:16" ht="15.75" customHeight="1" x14ac:dyDescent="0.25">
      <c r="B9" s="32" t="s">
        <v>19</v>
      </c>
      <c r="C9" s="13"/>
      <c r="D9" s="13"/>
      <c r="F9" s="145" t="s">
        <v>40</v>
      </c>
      <c r="G9" s="146"/>
      <c r="H9" s="146"/>
      <c r="I9" s="146"/>
      <c r="J9" s="146"/>
      <c r="K9" s="146"/>
      <c r="L9" s="146"/>
      <c r="M9" s="147"/>
      <c r="N9" s="6"/>
      <c r="P9" s="6"/>
    </row>
    <row r="10" spans="2:16" ht="15.75" customHeight="1" x14ac:dyDescent="0.25">
      <c r="B10" s="168"/>
      <c r="C10" s="168"/>
      <c r="D10" s="168"/>
      <c r="F10" s="157" t="s">
        <v>6</v>
      </c>
      <c r="G10" s="159" t="s">
        <v>7</v>
      </c>
      <c r="H10" s="159" t="s">
        <v>8</v>
      </c>
      <c r="I10" s="159" t="s">
        <v>39</v>
      </c>
      <c r="J10" s="159" t="s">
        <v>10</v>
      </c>
      <c r="K10" s="159" t="s">
        <v>11</v>
      </c>
      <c r="L10" s="161" t="s">
        <v>12</v>
      </c>
      <c r="M10" s="163" t="s">
        <v>13</v>
      </c>
      <c r="N10" s="10"/>
      <c r="P10" s="10"/>
    </row>
    <row r="11" spans="2:16" ht="13.5" customHeight="1" thickBot="1" x14ac:dyDescent="0.3">
      <c r="B11" s="168"/>
      <c r="C11" s="168"/>
      <c r="D11" s="168"/>
      <c r="F11" s="158"/>
      <c r="G11" s="160"/>
      <c r="H11" s="160"/>
      <c r="I11" s="160"/>
      <c r="J11" s="160"/>
      <c r="K11" s="160"/>
      <c r="L11" s="162"/>
      <c r="M11" s="164"/>
      <c r="N11" s="29"/>
      <c r="P11" s="29"/>
    </row>
    <row r="12" spans="2:16" ht="15.75" customHeight="1" x14ac:dyDescent="0.25">
      <c r="B12" s="168"/>
      <c r="C12" s="168"/>
      <c r="D12" s="168"/>
      <c r="F12" s="71" t="str">
        <f>$D$7&amp; "-1"</f>
        <v>-1</v>
      </c>
      <c r="G12" s="112"/>
      <c r="H12" s="112"/>
      <c r="I12" s="113"/>
      <c r="J12" s="8">
        <f>G12-(H12+I12)</f>
        <v>0</v>
      </c>
      <c r="K12" s="8">
        <f>G12+(H12+I12)</f>
        <v>0</v>
      </c>
      <c r="L12" s="102"/>
      <c r="M12" s="28" t="str">
        <f>IF(AND(L12&gt;=J12,L12&lt;=K12),"PASS","FAIL")</f>
        <v>PASS</v>
      </c>
      <c r="N12" s="29"/>
      <c r="P12" s="29"/>
    </row>
    <row r="13" spans="2:16" ht="15.75" customHeight="1" x14ac:dyDescent="0.25">
      <c r="B13" s="168"/>
      <c r="C13" s="168"/>
      <c r="D13" s="168"/>
      <c r="F13" s="72" t="str">
        <f>$D$7&amp; "-2"</f>
        <v>-2</v>
      </c>
      <c r="G13" s="114"/>
      <c r="H13" s="114"/>
      <c r="I13" s="115"/>
      <c r="J13" s="9">
        <f t="shared" ref="J13:J15" si="3">G13-(H13+I13)</f>
        <v>0</v>
      </c>
      <c r="K13" s="9">
        <f t="shared" ref="K13:K15" si="4">G13+(H13+I13)</f>
        <v>0</v>
      </c>
      <c r="L13" s="103"/>
      <c r="M13" s="31" t="str">
        <f t="shared" ref="M13:M15" si="5">IF(AND(L13&gt;=J13,L13&lt;=K13),"PASS","FAIL")</f>
        <v>PASS</v>
      </c>
      <c r="N13" s="29"/>
      <c r="P13" s="29"/>
    </row>
    <row r="14" spans="2:16" ht="15.75" customHeight="1" x14ac:dyDescent="0.25">
      <c r="F14" s="72" t="str">
        <f>$D$7&amp; "-3"</f>
        <v>-3</v>
      </c>
      <c r="G14" s="114"/>
      <c r="H14" s="114"/>
      <c r="I14" s="115"/>
      <c r="J14" s="9">
        <f t="shared" si="3"/>
        <v>0</v>
      </c>
      <c r="K14" s="9">
        <f t="shared" si="4"/>
        <v>0</v>
      </c>
      <c r="L14" s="103"/>
      <c r="M14" s="31" t="str">
        <f t="shared" si="5"/>
        <v>PASS</v>
      </c>
      <c r="N14" s="29"/>
      <c r="P14" s="29"/>
    </row>
    <row r="15" spans="2:16" ht="15.75" customHeight="1" thickBot="1" x14ac:dyDescent="0.3">
      <c r="F15" s="73" t="str">
        <f>$D$7&amp; "-4"</f>
        <v>-4</v>
      </c>
      <c r="G15" s="116"/>
      <c r="H15" s="117"/>
      <c r="I15" s="118"/>
      <c r="J15" s="39">
        <f t="shared" si="3"/>
        <v>0</v>
      </c>
      <c r="K15" s="39">
        <f t="shared" si="4"/>
        <v>0</v>
      </c>
      <c r="L15" s="105"/>
      <c r="M15" s="33" t="str">
        <f t="shared" si="5"/>
        <v>PASS</v>
      </c>
      <c r="N15" s="6"/>
    </row>
    <row r="16" spans="2:16" ht="15.75" customHeight="1" thickBot="1" x14ac:dyDescent="0.3">
      <c r="F16" s="45"/>
      <c r="G16" s="62"/>
      <c r="H16" s="46"/>
      <c r="I16" s="47"/>
      <c r="J16" s="48"/>
      <c r="K16" s="48"/>
      <c r="L16" s="49"/>
      <c r="M16" s="50"/>
      <c r="N16" s="4"/>
    </row>
    <row r="17" spans="6:14" ht="15.75" customHeight="1" x14ac:dyDescent="0.25">
      <c r="F17" s="145" t="s">
        <v>21</v>
      </c>
      <c r="G17" s="146"/>
      <c r="H17" s="146"/>
      <c r="I17" s="147"/>
      <c r="J17" s="145" t="s">
        <v>22</v>
      </c>
      <c r="K17" s="146"/>
      <c r="L17" s="146"/>
      <c r="M17" s="147"/>
      <c r="N17" s="11"/>
    </row>
    <row r="18" spans="6:14" ht="15.75" customHeight="1" x14ac:dyDescent="0.25">
      <c r="F18" s="14"/>
      <c r="G18" s="15"/>
      <c r="H18" s="15"/>
      <c r="I18" s="59"/>
      <c r="J18" s="16"/>
      <c r="K18" s="15"/>
      <c r="L18" s="15"/>
      <c r="M18" s="59"/>
      <c r="N18" s="11"/>
    </row>
    <row r="19" spans="6:14" ht="15.75" customHeight="1" x14ac:dyDescent="0.25">
      <c r="F19" s="17"/>
      <c r="G19" s="5"/>
      <c r="H19" s="5"/>
      <c r="I19" s="60"/>
      <c r="J19" s="18"/>
      <c r="K19" s="5"/>
      <c r="L19" s="5"/>
      <c r="M19" s="60"/>
      <c r="N19" s="11"/>
    </row>
    <row r="20" spans="6:14" x14ac:dyDescent="0.25">
      <c r="F20" s="19"/>
      <c r="G20" s="5"/>
      <c r="H20" s="5"/>
      <c r="I20" s="60"/>
      <c r="J20" s="5"/>
      <c r="K20" s="5"/>
      <c r="L20" s="5"/>
      <c r="M20" s="60"/>
      <c r="N20" s="11"/>
    </row>
    <row r="21" spans="6:14" ht="15.75" customHeight="1" x14ac:dyDescent="0.25">
      <c r="F21" s="19"/>
      <c r="G21" s="5"/>
      <c r="H21" s="5"/>
      <c r="I21" s="60"/>
      <c r="J21" s="5"/>
      <c r="K21" s="5"/>
      <c r="L21" s="5"/>
      <c r="M21" s="60"/>
      <c r="N21" s="11"/>
    </row>
    <row r="22" spans="6:14" ht="15.75" customHeight="1" x14ac:dyDescent="0.25">
      <c r="F22" s="24"/>
      <c r="G22" s="34" t="s">
        <v>25</v>
      </c>
      <c r="H22" s="75" t="str">
        <f>$D$7&amp; "-5"</f>
        <v>-5</v>
      </c>
      <c r="I22" s="61"/>
      <c r="J22" s="5"/>
      <c r="K22" s="34" t="s">
        <v>25</v>
      </c>
      <c r="L22" s="75" t="str">
        <f>$D$7&amp; "-5"</f>
        <v>-5</v>
      </c>
      <c r="M22" s="61"/>
      <c r="N22" s="11"/>
    </row>
    <row r="23" spans="6:14" ht="15.75" customHeight="1" x14ac:dyDescent="0.25">
      <c r="F23" s="24"/>
      <c r="G23" s="34" t="s">
        <v>26</v>
      </c>
      <c r="H23" s="80"/>
      <c r="I23" s="61"/>
      <c r="J23" s="5"/>
      <c r="K23" s="34" t="s">
        <v>26</v>
      </c>
      <c r="L23" s="80"/>
      <c r="M23" s="61"/>
      <c r="N23" s="11"/>
    </row>
    <row r="24" spans="6:14" ht="15.75" customHeight="1" x14ac:dyDescent="0.25">
      <c r="F24" s="24"/>
      <c r="G24" s="34" t="s">
        <v>27</v>
      </c>
      <c r="H24" s="81"/>
      <c r="I24" s="61"/>
      <c r="J24" s="5"/>
      <c r="K24" s="34" t="s">
        <v>27</v>
      </c>
      <c r="L24" s="81"/>
      <c r="M24" s="61"/>
      <c r="N24" s="11"/>
    </row>
    <row r="25" spans="6:14" ht="15.75" customHeight="1" x14ac:dyDescent="0.25">
      <c r="F25" s="24"/>
      <c r="G25" s="34" t="s">
        <v>44</v>
      </c>
      <c r="H25" s="40">
        <v>0.8</v>
      </c>
      <c r="I25" s="61"/>
      <c r="J25" s="5"/>
      <c r="K25" s="34" t="s">
        <v>44</v>
      </c>
      <c r="L25" s="40">
        <v>0.8</v>
      </c>
      <c r="M25" s="61"/>
      <c r="N25" s="11"/>
    </row>
    <row r="26" spans="6:14" ht="15.75" customHeight="1" x14ac:dyDescent="0.25">
      <c r="F26" s="24"/>
      <c r="G26" s="34" t="s">
        <v>29</v>
      </c>
      <c r="H26" s="40">
        <f>H23-(H24+H25)</f>
        <v>-0.8</v>
      </c>
      <c r="I26" s="61"/>
      <c r="J26" s="5"/>
      <c r="K26" s="34" t="s">
        <v>29</v>
      </c>
      <c r="L26" s="40">
        <f>L23-(L24+L25)</f>
        <v>-0.8</v>
      </c>
      <c r="M26" s="61"/>
      <c r="N26" s="11"/>
    </row>
    <row r="27" spans="6:14" ht="15.75" customHeight="1" x14ac:dyDescent="0.25">
      <c r="F27" s="24"/>
      <c r="G27" s="34" t="s">
        <v>30</v>
      </c>
      <c r="H27" s="40">
        <f>H23+(H24+H25)</f>
        <v>0.8</v>
      </c>
      <c r="I27" s="61"/>
      <c r="J27" s="5"/>
      <c r="K27" s="34" t="s">
        <v>30</v>
      </c>
      <c r="L27" s="40">
        <f>L23+(L24+L25)</f>
        <v>0.8</v>
      </c>
      <c r="M27" s="61"/>
      <c r="N27" s="11"/>
    </row>
    <row r="28" spans="6:14" ht="15.75" customHeight="1" x14ac:dyDescent="0.25">
      <c r="F28" s="24"/>
      <c r="G28" s="35"/>
      <c r="H28" s="5"/>
      <c r="I28" s="61"/>
      <c r="J28" s="5"/>
      <c r="K28" s="35"/>
      <c r="L28" s="5"/>
      <c r="M28" s="61"/>
      <c r="N28" s="11"/>
    </row>
    <row r="29" spans="6:14" ht="15.75" customHeight="1" x14ac:dyDescent="0.25">
      <c r="F29" s="24"/>
      <c r="G29" s="34" t="s">
        <v>45</v>
      </c>
      <c r="H29" s="64"/>
      <c r="I29" s="61"/>
      <c r="J29" s="5"/>
      <c r="K29" s="34" t="s">
        <v>45</v>
      </c>
      <c r="L29" s="64"/>
      <c r="M29" s="61"/>
      <c r="N29" s="11"/>
    </row>
    <row r="30" spans="6:14" ht="15.75" customHeight="1" x14ac:dyDescent="0.25">
      <c r="F30" s="24"/>
      <c r="G30" s="34" t="s">
        <v>32</v>
      </c>
      <c r="H30" s="41" t="str">
        <f>IF(AND(H29&gt;=H26,H29&lt;=H27),"PASS","FAIL")</f>
        <v>PASS</v>
      </c>
      <c r="I30" s="61"/>
      <c r="J30" s="5"/>
      <c r="K30" s="34" t="s">
        <v>32</v>
      </c>
      <c r="L30" s="41" t="str">
        <f>IF(AND(L29&gt;=L26,L29&lt;=L27),"PASS","FAIL")</f>
        <v>PASS</v>
      </c>
      <c r="M30" s="61"/>
      <c r="N30" s="11"/>
    </row>
    <row r="31" spans="6:14" ht="15.75" customHeight="1" x14ac:dyDescent="0.25">
      <c r="F31" s="19"/>
      <c r="G31" s="5"/>
      <c r="H31" s="5"/>
      <c r="I31" s="61"/>
      <c r="J31" s="5"/>
      <c r="K31" s="5"/>
      <c r="L31" s="5"/>
      <c r="M31" s="61"/>
      <c r="N31" s="11"/>
    </row>
    <row r="32" spans="6:14" ht="9.15" customHeight="1" x14ac:dyDescent="0.25">
      <c r="F32" s="19"/>
      <c r="G32" s="5"/>
      <c r="H32" s="5"/>
      <c r="I32" s="60"/>
      <c r="J32" s="5"/>
      <c r="K32" s="5"/>
      <c r="L32" s="5"/>
      <c r="M32" s="60"/>
    </row>
    <row r="33" spans="3:13" ht="11.25" customHeight="1" x14ac:dyDescent="0.25">
      <c r="F33" s="19"/>
      <c r="G33" s="5"/>
      <c r="H33" s="5"/>
      <c r="I33" s="60"/>
      <c r="J33" s="5"/>
      <c r="K33" s="5"/>
      <c r="L33" s="5"/>
      <c r="M33" s="60"/>
    </row>
    <row r="34" spans="3:13" ht="11.25" customHeight="1" thickBot="1" x14ac:dyDescent="0.3">
      <c r="F34" s="20"/>
      <c r="G34" s="21"/>
      <c r="H34" s="21"/>
      <c r="I34" s="22"/>
      <c r="J34" s="21"/>
      <c r="K34" s="21"/>
      <c r="L34" s="21"/>
      <c r="M34" s="22"/>
    </row>
    <row r="35" spans="3:13" ht="11.25" customHeight="1" x14ac:dyDescent="0.25"/>
    <row r="36" spans="3:13" ht="11.25" customHeight="1" x14ac:dyDescent="0.25"/>
    <row r="37" spans="3:13" ht="11.25" customHeight="1" x14ac:dyDescent="0.25"/>
    <row r="38" spans="3:13" ht="11.25" customHeight="1" x14ac:dyDescent="0.25">
      <c r="C38" s="3" t="s">
        <v>33</v>
      </c>
      <c r="D38" s="82"/>
      <c r="E38" s="82"/>
      <c r="F38" s="82"/>
      <c r="G38" s="82"/>
      <c r="H38" s="3" t="s">
        <v>14</v>
      </c>
      <c r="I38" s="82"/>
      <c r="J38" s="82"/>
    </row>
    <row r="39" spans="3:13" ht="11.25" customHeight="1" x14ac:dyDescent="0.25">
      <c r="D39" s="169" t="s">
        <v>41</v>
      </c>
      <c r="E39" s="169"/>
      <c r="F39" s="169"/>
      <c r="G39" s="169"/>
    </row>
    <row r="40" spans="3:13" ht="11.25" customHeight="1" x14ac:dyDescent="0.25">
      <c r="E40" s="2"/>
      <c r="F40" s="2"/>
      <c r="G40" s="2"/>
    </row>
    <row r="41" spans="3:13" ht="11.25" customHeight="1" x14ac:dyDescent="0.25">
      <c r="E41" s="2"/>
      <c r="F41" s="2"/>
      <c r="G41" s="2"/>
    </row>
    <row r="42" spans="3:13" x14ac:dyDescent="0.25">
      <c r="C42" s="3" t="s">
        <v>35</v>
      </c>
      <c r="D42" s="82"/>
      <c r="E42" s="82"/>
      <c r="F42" s="82"/>
      <c r="G42" s="82"/>
      <c r="H42" s="3" t="s">
        <v>14</v>
      </c>
      <c r="I42" s="82"/>
      <c r="J42" s="82"/>
    </row>
    <row r="43" spans="3:13" x14ac:dyDescent="0.25">
      <c r="D43" s="169" t="s">
        <v>42</v>
      </c>
      <c r="E43" s="169"/>
      <c r="F43" s="169"/>
      <c r="G43" s="169"/>
    </row>
  </sheetData>
  <mergeCells count="23">
    <mergeCell ref="F2:M2"/>
    <mergeCell ref="F9:M9"/>
    <mergeCell ref="B10:D13"/>
    <mergeCell ref="D39:G39"/>
    <mergeCell ref="D43:G43"/>
    <mergeCell ref="G10:G11"/>
    <mergeCell ref="H10:H11"/>
    <mergeCell ref="I10:I11"/>
    <mergeCell ref="F17:I17"/>
    <mergeCell ref="J17:M17"/>
    <mergeCell ref="F3:F4"/>
    <mergeCell ref="G3:G4"/>
    <mergeCell ref="H3:H4"/>
    <mergeCell ref="I3:I4"/>
    <mergeCell ref="J3:J4"/>
    <mergeCell ref="K3:K4"/>
    <mergeCell ref="L3:L4"/>
    <mergeCell ref="M3:M4"/>
    <mergeCell ref="F10:F11"/>
    <mergeCell ref="L10:L11"/>
    <mergeCell ref="M10:M11"/>
    <mergeCell ref="J10:J11"/>
    <mergeCell ref="K10:K11"/>
  </mergeCells>
  <conditionalFormatting sqref="M12:M16">
    <cfRule type="cellIs" dxfId="7" priority="7" operator="equal">
      <formula>"PASS"</formula>
    </cfRule>
    <cfRule type="cellIs" dxfId="6" priority="8" operator="equal">
      <formula>"FAIL"</formula>
    </cfRule>
  </conditionalFormatting>
  <conditionalFormatting sqref="M5:M8">
    <cfRule type="cellIs" dxfId="5" priority="5" operator="equal">
      <formula>"PASS"</formula>
    </cfRule>
    <cfRule type="cellIs" dxfId="4" priority="6" operator="equal">
      <formula>"FAIL"</formula>
    </cfRule>
  </conditionalFormatting>
  <conditionalFormatting sqref="H30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L30">
    <cfRule type="cellIs" dxfId="1" priority="1" operator="equal">
      <formula>"PASS"</formula>
    </cfRule>
    <cfRule type="cellIs" dxfId="0" priority="2" operator="equal">
      <formula>"FAIL"</formula>
    </cfRule>
  </conditionalFormatting>
  <printOptions horizontalCentered="1" verticalCentered="1"/>
  <pageMargins left="0.23624999999999999" right="0.25" top="0.92125000000000001" bottom="0.75" header="0.288020833333333" footer="0.3"/>
  <pageSetup scale="82" orientation="landscape" r:id="rId1"/>
  <headerFooter>
    <oddHeader>&amp;L&amp;G&amp;C&amp;"Arial,Italic"&amp;8
&amp;28Evolution Performance Verification- Method 2</oddHeader>
    <oddFooter>&amp;L&amp;A&amp;CPage &amp;P of &amp;N                       &amp;REffective Date: 04-Jan-2022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FD37AF0030F46B767D2FB80481DB6" ma:contentTypeVersion="17" ma:contentTypeDescription="Create a new document." ma:contentTypeScope="" ma:versionID="bcaad102199467e44985e866fc8f79a8">
  <xsd:schema xmlns:xsd="http://www.w3.org/2001/XMLSchema" xmlns:xs="http://www.w3.org/2001/XMLSchema" xmlns:p="http://schemas.microsoft.com/office/2006/metadata/properties" xmlns:ns2="fd667623-44cc-4651-81ed-802383599473" xmlns:ns3="3229fb5f-fca9-42a8-bacc-db2ca2a02dfc" targetNamespace="http://schemas.microsoft.com/office/2006/metadata/properties" ma:root="true" ma:fieldsID="a76d5392e411d85472ac1e1b7c0d43b9" ns2:_="" ns3:_="">
    <xsd:import namespace="fd667623-44cc-4651-81ed-802383599473"/>
    <xsd:import namespace="3229fb5f-fca9-42a8-bacc-db2ca2a02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67623-44cc-4651-81ed-802383599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846d83-8cbd-4cb5-95bb-a340e2450c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9fb5f-fca9-42a8-bacc-db2ca2a02d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866863d-b488-4b34-b037-e150740d3739}" ma:internalName="TaxCatchAll" ma:showField="CatchAllData" ma:web="3229fb5f-fca9-42a8-bacc-db2ca2a02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29fb5f-fca9-42a8-bacc-db2ca2a02dfc">
      <UserInfo>
        <DisplayName>Michelle Cowan</DisplayName>
        <AccountId>19</AccountId>
        <AccountType/>
      </UserInfo>
      <UserInfo>
        <DisplayName>Mike Pageau</DisplayName>
        <AccountId>12</AccountId>
        <AccountType/>
      </UserInfo>
      <UserInfo>
        <DisplayName>Sean Coffman</DisplayName>
        <AccountId>18</AccountId>
        <AccountType/>
      </UserInfo>
    </SharedWithUsers>
    <TaxCatchAll xmlns="3229fb5f-fca9-42a8-bacc-db2ca2a02dfc" xsi:nil="true"/>
    <lcf76f155ced4ddcb4097134ff3c332f xmlns="fd667623-44cc-4651-81ed-8023835994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FD9ABE-78D7-4A94-BC30-89722BB9C8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573032-10BF-45B2-AE1B-C6A048CDD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67623-44cc-4651-81ed-802383599473"/>
    <ds:schemaRef ds:uri="3229fb5f-fca9-42a8-bacc-db2ca2a02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4959DB-CD6C-4057-A72B-6D32B40E8E5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229fb5f-fca9-42a8-bacc-db2ca2a02dfc"/>
    <ds:schemaRef ds:uri="http://schemas.microsoft.com/office/2006/documentManagement/types"/>
    <ds:schemaRef ds:uri="http://schemas.microsoft.com/office/infopath/2007/PartnerControls"/>
    <ds:schemaRef ds:uri="fd667623-44cc-4651-81ed-80238359947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GEX Form 100-269(a) Rev E</vt:lpstr>
      <vt:lpstr>GEX Form 100-269(b) Rev E</vt:lpstr>
      <vt:lpstr>GEX Form 100-269(c) Rev E</vt:lpstr>
      <vt:lpstr>'GEX Form 100-269(a) Rev E'!Print_Area</vt:lpstr>
      <vt:lpstr>'GEX Form 100-269(b) Rev E'!Print_Area</vt:lpstr>
      <vt:lpstr>'GEX Form 100-269(c) Rev 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Sean Coffman</dc:creator>
  <cp:keywords/>
  <dc:description/>
  <cp:lastModifiedBy>Michelle Cowan</cp:lastModifiedBy>
  <cp:revision/>
  <cp:lastPrinted>2022-04-25T19:25:23Z</cp:lastPrinted>
  <dcterms:created xsi:type="dcterms:W3CDTF">2007-07-20T19:42:58Z</dcterms:created>
  <dcterms:modified xsi:type="dcterms:W3CDTF">2022-11-21T20:07:30Z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0x010100D2DFD37AF0030F46B767D2FB80481DB6</vt:lpwstr>
  </property>
  <property fmtid="{D5CDD505-2E9C-101B-9397-08002B2CF9AE}" pid="3" name="Order">
    <vt:r8>7191900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